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 activeTab="1"/>
  </bookViews>
  <sheets>
    <sheet name="收入分配表" sheetId="1" r:id="rId1"/>
    <sheet name="公共组收入支配情况（实际扣款时间）" sheetId="8" r:id="rId2"/>
    <sheet name="公共组收入支配情况（应支付时间）" sheetId="3" state="hidden" r:id="rId3"/>
    <sheet name="苏薇提成支取表" sheetId="4" r:id="rId4"/>
    <sheet name="小蒋提成支取表" sheetId="5" r:id="rId5"/>
    <sheet name="木雨提成支取表" sheetId="6" r:id="rId6"/>
    <sheet name="妹妹项目组" sheetId="15" r:id="rId7"/>
    <sheet name="自研产品组" sheetId="14" r:id="rId8"/>
    <sheet name="AIGC组" sheetId="13" r:id="rId9"/>
    <sheet name="电商渠道组" sheetId="12" r:id="rId10"/>
    <sheet name="元浪公共账户" sheetId="9" r:id="rId11"/>
    <sheet name="个体户账户" sheetId="10" state="hidden" r:id="rId12"/>
    <sheet name="Sheet1" sheetId="7" state="hidden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yst</author>
  </authors>
  <commentList>
    <comment ref="A5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6%</t>
        </r>
      </text>
    </comment>
    <comment ref="A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 增值税的6%
</t>
        </r>
      </text>
    </comment>
    <comment ref="A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减半征收0.015%</t>
        </r>
      </text>
    </comment>
    <comment ref="F9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个税手续费补贴
</t>
        </r>
      </text>
    </comment>
    <comment ref="C11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25年13薪2000
26年1月工资2000</t>
        </r>
      </text>
    </comment>
    <comment ref="C14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法务费用海蜂坤行(深圳)网络科技有限公司</t>
        </r>
      </text>
    </comment>
    <comment ref="C15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杭州海碗文化创意有限公司  太初有象企业管理合伙企业（有限合伙） 这两家地址费1600</t>
        </r>
      </text>
    </comment>
    <comment ref="E1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办公用品及3D打印机耗材：3426.44（其中2600脸萌费用）
</t>
        </r>
      </text>
    </comment>
    <comment ref="F1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朱潇潇快递费用、编码费用：2752
</t>
        </r>
      </text>
    </comment>
    <comment ref="G1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办公室置办费用：5544.14（有发票，妹妹已报销）
办公室置办费用：1140.9（有发票，妹妹已报销）
办公室置办费用：4632.68（无发票，转妹妹项目组）
顺丰快递费用：155.55（有发票，木雨已报销）
</t>
        </r>
      </text>
    </comment>
    <comment ref="G18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lovart设计ai。84usd。无发票，钱丽云垫付：570
无发票，妹妹报销：780
软件费，ai相关：307 报销给木雨直接报销</t>
        </r>
      </text>
    </comment>
    <comment ref="D19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国博产品采购：867.2
</t>
        </r>
      </text>
    </comment>
    <comment ref="F19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小蒋公共账报销2338.35
</t>
        </r>
      </text>
    </comment>
    <comment ref="G19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钱丽云差旅费，苏薇支付：337
</t>
        </r>
      </text>
    </comment>
    <comment ref="E2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3D打印机</t>
        </r>
      </text>
    </comment>
    <comment ref="G2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电脑采购，木雨垫付（无发票）：9097.7
两台macmini,一台7800。一台4800
激光雕刻机智能小型全自动切割机打印打标机：10000</t>
        </r>
      </text>
    </comment>
  </commentList>
</comments>
</file>

<file path=xl/comments10.xml><?xml version="1.0" encoding="utf-8"?>
<comments xmlns="http://schemas.openxmlformats.org/spreadsheetml/2006/main">
  <authors>
    <author>yst</author>
  </authors>
  <commentList>
    <comment ref="A5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6%</t>
        </r>
      </text>
    </comment>
    <comment ref="A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 增值税的6%
</t>
        </r>
      </text>
    </comment>
    <comment ref="A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减半征收0.015%</t>
        </r>
      </text>
    </comment>
    <comment ref="C14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年费
</t>
        </r>
      </text>
    </comment>
  </commentList>
</comments>
</file>

<file path=xl/comments2.xml><?xml version="1.0" encoding="utf-8"?>
<comments xmlns="http://schemas.openxmlformats.org/spreadsheetml/2006/main">
  <authors>
    <author>yst</author>
  </authors>
  <commentList>
    <comment ref="F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投资款
钱丽云100000
蒋家宁50000
</t>
        </r>
      </text>
    </comment>
    <comment ref="A5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6%</t>
        </r>
      </text>
    </comment>
    <comment ref="A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 增值税的6%
</t>
        </r>
      </text>
    </comment>
    <comment ref="A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减半征收0.015%</t>
        </r>
      </text>
    </comment>
    <comment ref="E9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洋河酒业项目，苏薇小蒋各32000</t>
        </r>
      </text>
    </comment>
    <comment ref="C14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年费
</t>
        </r>
      </text>
    </comment>
    <comment ref="C15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外部人员工资：苏薇垫付32000
小蒋垫付16000
</t>
        </r>
      </text>
    </comment>
    <comment ref="D17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注册个体户：8400
</t>
        </r>
      </text>
    </comment>
  </commentList>
</comments>
</file>

<file path=xl/comments3.xml><?xml version="1.0" encoding="utf-8"?>
<comments xmlns="http://schemas.openxmlformats.org/spreadsheetml/2006/main">
  <authors>
    <author>yst</author>
  </authors>
  <commentList>
    <comment ref="C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转木雨义乌住宿
：474.84
</t>
        </r>
      </text>
    </comment>
    <comment ref="E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转小蒋：北京：200
</t>
        </r>
      </text>
    </comment>
    <comment ref="F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自研组
新场地水电费代充：600
房租2026.4.25-2028.4.24,：1800元*24个月=43200
中介费900
</t>
        </r>
      </text>
    </comment>
    <comment ref="G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自研项目组转入：16146.69
AIGC项目组转入：5994.6
木雨垫付酒店款：379.7</t>
        </r>
      </text>
    </comment>
    <comment ref="P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实际报销费用</t>
        </r>
      </text>
    </comment>
    <comment ref="F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G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H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I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J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K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L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M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N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工资10000
报销房租通讯费形式500</t>
        </r>
      </text>
    </comment>
    <comment ref="D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报销
</t>
        </r>
      </text>
    </comment>
    <comment ref="E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3.16报销
</t>
        </r>
      </text>
    </comment>
    <comment ref="F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差旅费
</t>
        </r>
      </text>
    </comment>
    <comment ref="G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垫付木雨火车费：160+177</t>
        </r>
      </text>
    </comment>
    <comment ref="E11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3.26
</t>
        </r>
      </text>
    </comment>
    <comment ref="G11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差旅补贴</t>
        </r>
      </text>
    </comment>
  </commentList>
</comments>
</file>

<file path=xl/comments4.xml><?xml version="1.0" encoding="utf-8"?>
<comments xmlns="http://schemas.openxmlformats.org/spreadsheetml/2006/main">
  <authors>
    <author>yst</author>
  </authors>
  <commentList>
    <comment ref="C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转木雨义乌住宿
：237.42
</t>
        </r>
      </text>
    </comment>
    <comment ref="E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北京 木雨：1190；苏薇：200
</t>
        </r>
      </text>
    </comment>
    <comment ref="F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差旅住宿：197.56小蒋、转木雨
</t>
        </r>
      </text>
    </comment>
    <comment ref="E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蒋家宁差旅费用 出差北京的机票，一共2580。小蒋和木雨账户各1190，苏薇200</t>
        </r>
      </text>
    </comment>
  </commentList>
</comments>
</file>

<file path=xl/comments5.xml><?xml version="1.0" encoding="utf-8"?>
<comments xmlns="http://schemas.openxmlformats.org/spreadsheetml/2006/main">
  <authors>
    <author>yst</author>
  </authors>
  <commentList>
    <comment ref="C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报销款朱潇潇 杭州海碗文化创意有限公司  太初有象企业管理合伙企业（有限合伙） 这两家地址费1600.义乌的住宿发票949.68，苏薇个帐50%，木雨和蒋哥个帐各25%：2312.26
</t>
        </r>
      </text>
    </comment>
    <comment ref="E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转小蒋：北京：1190
</t>
        </r>
      </text>
    </comment>
    <comment ref="F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差旅住宿：小蒋、木雨
</t>
        </r>
      </text>
    </comment>
    <comment ref="G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火车票160+177，苏薇垫付
垫付公共帐：9097.7
</t>
        </r>
      </text>
    </comment>
    <comment ref="C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报销款朱潇潇 杭州海碗文化创意有限公司  太初有象企业管理合伙企业（有限合伙） 这两家地址费1600.义乌的住宿发票949.68，苏薇个帐50%，木雨和蒋哥个帐各25%：2549.68
</t>
        </r>
      </text>
    </comment>
    <comment ref="D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个体户 </t>
        </r>
      </text>
    </comment>
    <comment ref="F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清凉
</t>
        </r>
      </text>
    </comment>
    <comment ref="G10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律师费用
</t>
        </r>
      </text>
    </comment>
    <comment ref="F11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差旅住宿：小蒋、木雨
</t>
        </r>
      </text>
    </comment>
    <comment ref="G11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出差酒店苏薇：379.7</t>
        </r>
      </text>
    </comment>
    <comment ref="G12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报销5.14
</t>
        </r>
      </text>
    </comment>
  </commentList>
</comments>
</file>

<file path=xl/comments6.xml><?xml version="1.0" encoding="utf-8"?>
<comments xmlns="http://schemas.openxmlformats.org/spreadsheetml/2006/main">
  <authors>
    <author>yst</author>
  </authors>
  <commentList>
    <comment ref="G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（公共帐无发票）垫付AIGCAI费用：570
（公共帐无发票）月AI费用：780
（公共帐无发票）：4632.68
macmini：7800（妹妹无发票）
macmini：4800（妹妹无发票）
激光雕刻打印机：10000（妹妹无发票）
</t>
        </r>
      </text>
    </comment>
  </commentList>
</comments>
</file>

<file path=xl/comments7.xml><?xml version="1.0" encoding="utf-8"?>
<comments xmlns="http://schemas.openxmlformats.org/spreadsheetml/2006/main">
  <authors>
    <author>yst</author>
  </authors>
  <commentList>
    <comment ref="F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新场地电费水费预充
，苏薇充值：600
房租2026.4.25-2028.4.24,：1800元*24个月=43200
中介费：900</t>
        </r>
      </text>
    </comment>
    <comment ref="G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调整到苏薇项目组：16146.69</t>
        </r>
      </text>
    </comment>
    <comment ref="P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实际报销费用</t>
        </r>
      </text>
    </comment>
    <comment ref="F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=1800*24：43200
</t>
        </r>
      </text>
    </comment>
    <comment ref="E24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自贸区预充值推广费用：5000
</t>
        </r>
      </text>
    </comment>
  </commentList>
</comments>
</file>

<file path=xl/comments8.xml><?xml version="1.0" encoding="utf-8"?>
<comments xmlns="http://schemas.openxmlformats.org/spreadsheetml/2006/main">
  <authors>
    <author>yst</author>
  </authors>
  <commentList>
    <comment ref="G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调整到苏薇，苏薇垫付：5994.6
</t>
        </r>
      </text>
    </comment>
  </commentList>
</comments>
</file>

<file path=xl/comments9.xml><?xml version="1.0" encoding="utf-8"?>
<comments xmlns="http://schemas.openxmlformats.org/spreadsheetml/2006/main">
  <authors>
    <author>yst</author>
  </authors>
  <commentList>
    <comment ref="C2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杭州义均文化创意有限公司：1300
杭州冰夷文化创意有限公司：900
</t>
        </r>
      </text>
    </comment>
    <comment ref="D2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杭州夸父文化创意有限公司项目利润结款：7523.23
杭州义均文化创意有限公司：400</t>
        </r>
      </text>
    </comment>
    <comment ref="C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支付深圳市龙岗区博礼昌盛商行：2110.9</t>
        </r>
      </text>
    </comment>
    <comment ref="D3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四川灵树盒电子商务有限公司：400
</t>
        </r>
      </text>
    </comment>
    <comment ref="B6" authorId="0">
      <text>
        <r>
          <rPr>
            <b/>
            <sz val="9"/>
            <rFont val="宋体"/>
            <charset val="134"/>
          </rPr>
          <t>yst:</t>
        </r>
        <r>
          <rPr>
            <sz val="9"/>
            <rFont val="宋体"/>
            <charset val="134"/>
          </rPr>
          <t xml:space="preserve">
账户余额
</t>
        </r>
      </text>
    </comment>
  </commentList>
</comments>
</file>

<file path=xl/sharedStrings.xml><?xml version="1.0" encoding="utf-8"?>
<sst xmlns="http://schemas.openxmlformats.org/spreadsheetml/2006/main" count="411" uniqueCount="170">
  <si>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</si>
  <si>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</si>
  <si>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</si>
  <si>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</si>
  <si>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</si>
  <si>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</si>
  <si>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</si>
  <si>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</si>
  <si>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</si>
  <si>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项目名称</t>
  </si>
  <si>
    <t>合计</t>
  </si>
  <si>
    <t>25年余额</t>
  </si>
  <si>
    <t>1月合计</t>
  </si>
  <si>
    <t>网易首付款</t>
  </si>
  <si>
    <t>2月合计</t>
  </si>
  <si>
    <t>网易尾款</t>
  </si>
  <si>
    <t>3月合计</t>
  </si>
  <si>
    <t>王小卤</t>
  </si>
  <si>
    <t>4月合计</t>
  </si>
  <si>
    <t>5月合计</t>
  </si>
  <si>
    <t>6月合计</t>
  </si>
  <si>
    <t>7月合计</t>
  </si>
  <si>
    <t>8月合计</t>
  </si>
  <si>
    <t>9月合计</t>
  </si>
  <si>
    <t>10月合计</t>
  </si>
  <si>
    <t>11月合计</t>
  </si>
  <si>
    <t>12月合计</t>
  </si>
  <si>
    <t>一、收入合计</t>
  </si>
  <si>
    <t>项目收入</t>
  </si>
  <si>
    <t>项目支出</t>
  </si>
  <si>
    <t>项目第三方</t>
  </si>
  <si>
    <t>可分配利润</t>
  </si>
  <si>
    <t>苏薇</t>
  </si>
  <si>
    <t>蒋家宁</t>
  </si>
  <si>
    <t>朱潇潇</t>
  </si>
  <si>
    <t>公共可支配</t>
  </si>
  <si>
    <t>妹妹项目组</t>
  </si>
  <si>
    <t>自研产品组</t>
  </si>
  <si>
    <t>电商渠道组</t>
  </si>
  <si>
    <t>AIGC组</t>
  </si>
  <si>
    <t>合计金额</t>
  </si>
  <si>
    <t>10月</t>
  </si>
  <si>
    <t>11月</t>
  </si>
  <si>
    <t>12月</t>
  </si>
  <si>
    <t>公共可支配收入：</t>
  </si>
  <si>
    <t>公共费用支出项目：</t>
  </si>
  <si>
    <t>增值税</t>
  </si>
  <si>
    <t>附加税</t>
  </si>
  <si>
    <t>印花税</t>
  </si>
  <si>
    <t>所得税</t>
  </si>
  <si>
    <t>其他</t>
  </si>
  <si>
    <t>税费合计</t>
  </si>
  <si>
    <t>财务人工费</t>
  </si>
  <si>
    <t>妹妹人工费</t>
  </si>
  <si>
    <t>人事人工费</t>
  </si>
  <si>
    <t>法务费用</t>
  </si>
  <si>
    <t>其他费用</t>
  </si>
  <si>
    <t>人工费用合计</t>
  </si>
  <si>
    <t>办公用品费用</t>
  </si>
  <si>
    <t>AI相关费用</t>
  </si>
  <si>
    <t>业务招待费用/差旅费用</t>
  </si>
  <si>
    <t>固定资产费用</t>
  </si>
  <si>
    <t>网银费用</t>
  </si>
  <si>
    <t>其他经营相关费用合计</t>
  </si>
  <si>
    <t>公共可分配余额</t>
  </si>
  <si>
    <t>清凉账户余额</t>
  </si>
  <si>
    <t>报表余额</t>
  </si>
  <si>
    <t>调整工资金额</t>
  </si>
  <si>
    <t>珍珍日上账户余额</t>
  </si>
  <si>
    <t>公共账户</t>
  </si>
  <si>
    <t>杭州秘色破茧文化创意有限公司</t>
  </si>
  <si>
    <t>苏薇账户</t>
  </si>
  <si>
    <t>杭州云汉寻真文化创意有限公司</t>
  </si>
  <si>
    <t>小蒋账户</t>
  </si>
  <si>
    <t>杭州太初有象企业管理合伙企业（有限合伙）（杭州值符企业管理合伙企业（有限合伙））</t>
  </si>
  <si>
    <t>木雨账户</t>
  </si>
  <si>
    <t>万物有灵账户余额</t>
  </si>
  <si>
    <t>差额</t>
  </si>
  <si>
    <t>杭州点绛文化科技有限公司（杭州天禽文化科技有限公司）</t>
  </si>
  <si>
    <t>妹妹账户</t>
  </si>
  <si>
    <t>杭州海碗文化创意有限公司</t>
  </si>
  <si>
    <t>元浪部分余额</t>
  </si>
  <si>
    <t>公共账户合计金额</t>
  </si>
  <si>
    <t>账户余额</t>
  </si>
  <si>
    <t>个体户及元浪账户</t>
  </si>
  <si>
    <t>按项目暂估税费</t>
  </si>
  <si>
    <t>设计人工费</t>
  </si>
  <si>
    <t>业务招待费用</t>
  </si>
  <si>
    <t>苏薇提成支配表</t>
  </si>
  <si>
    <t>苏薇可支配收入：</t>
  </si>
  <si>
    <t>其他内部调整收入：</t>
  </si>
  <si>
    <t>苏薇可支配收入合计：</t>
  </si>
  <si>
    <t>苏薇支配支出：</t>
  </si>
  <si>
    <t>工资</t>
  </si>
  <si>
    <t>社保公司部分26.2%</t>
  </si>
  <si>
    <t>公积金公司部分12%</t>
  </si>
  <si>
    <t>人工成本合计</t>
  </si>
  <si>
    <t>报销款1</t>
  </si>
  <si>
    <t>报销款2</t>
  </si>
  <si>
    <t>报销款3</t>
  </si>
  <si>
    <t>报销款合计</t>
  </si>
  <si>
    <t>苏薇可分配余额</t>
  </si>
  <si>
    <t>小蒋提成支配表</t>
  </si>
  <si>
    <t>小蒋可支配收入：</t>
  </si>
  <si>
    <t>小蒋可支配收入合计：</t>
  </si>
  <si>
    <t>小蒋支配支出：</t>
  </si>
  <si>
    <t>小蒋可分配余额</t>
  </si>
  <si>
    <t>木雨提成支配表</t>
  </si>
  <si>
    <t>木雨可支配收入：</t>
  </si>
  <si>
    <t>木雨可支配收入合计：</t>
  </si>
  <si>
    <t>木雨支配支出：</t>
  </si>
  <si>
    <t>木雨可分配余额</t>
  </si>
  <si>
    <t>妹妹提成支配表</t>
  </si>
  <si>
    <t>可支配收入：</t>
  </si>
  <si>
    <t>可支配收入合计：</t>
  </si>
  <si>
    <t>妹妹支配支出：</t>
  </si>
  <si>
    <t>妹妹可分配余额</t>
  </si>
  <si>
    <t>自研组可支配收入：</t>
  </si>
  <si>
    <t>费用合计</t>
  </si>
  <si>
    <t>房租费用</t>
  </si>
  <si>
    <t>水电</t>
  </si>
  <si>
    <t>国博产品项目利润</t>
  </si>
  <si>
    <t>其他产品项目利润</t>
  </si>
  <si>
    <t>自研组可分配余额</t>
  </si>
  <si>
    <t>国博产品明细</t>
  </si>
  <si>
    <t>项目收入：</t>
  </si>
  <si>
    <t>国博天猫项目收入：</t>
  </si>
  <si>
    <t>国博抖音项目收入：</t>
  </si>
  <si>
    <t>线下及京东收入</t>
  </si>
  <si>
    <t>项目支出：</t>
  </si>
  <si>
    <t>国博产品成本</t>
  </si>
  <si>
    <t>国博分成</t>
  </si>
  <si>
    <t>自贸分成</t>
  </si>
  <si>
    <t>仓储费</t>
  </si>
  <si>
    <t>推广费用</t>
  </si>
  <si>
    <t>税费支出</t>
  </si>
  <si>
    <t>人员成本合计：</t>
  </si>
  <si>
    <t>其他支出</t>
  </si>
  <si>
    <t>国博产品公摊支出</t>
  </si>
  <si>
    <t>利润</t>
  </si>
  <si>
    <t>AIGC组可支配收入：</t>
  </si>
  <si>
    <t>AIGC组项目利润</t>
  </si>
  <si>
    <t>其他项目利润</t>
  </si>
  <si>
    <t>AIGC可分配余额</t>
  </si>
  <si>
    <t>电商渠道组组可支配收入：</t>
  </si>
  <si>
    <t>电商渠道组项目利润</t>
  </si>
  <si>
    <t>电商渠道组可分配余额</t>
  </si>
  <si>
    <t>苏薇项目结算款</t>
  </si>
  <si>
    <t>付款明细</t>
  </si>
  <si>
    <t>收入</t>
  </si>
  <si>
    <t>支出</t>
  </si>
  <si>
    <t>余额</t>
  </si>
  <si>
    <t>元浪提供苏薇项目款</t>
  </si>
  <si>
    <t>上海妙果文化艺术发展有限公司设计费首付款</t>
  </si>
  <si>
    <t>2026.5.7</t>
  </si>
  <si>
    <t>已结算206000元</t>
  </si>
  <si>
    <t>国博送礼4871.91*75%</t>
  </si>
  <si>
    <t>北京厚翼文化有限公司设计费 【苏薇项目】九华山设计服务费支付50%首付款</t>
  </si>
  <si>
    <t>上海妙果文化艺术发展有限公司设计费尾款</t>
  </si>
  <si>
    <t>洋河酒业X敦煌 项目收入</t>
  </si>
  <si>
    <t>国博送礼端午</t>
  </si>
  <si>
    <t>【苏薇项目】九华山设计服务费支付尾款</t>
  </si>
  <si>
    <t>国博中秋送礼</t>
  </si>
  <si>
    <t>网易X敦煌 项目收入 首笔</t>
  </si>
  <si>
    <t>网易X敦煌 项目收入 尾款收入140000支出84000</t>
  </si>
  <si>
    <t>税费印花税160000*0.00015+增值税及附加税（3653.93+2195.97+2848.29）/1.06*0.06*1.06</t>
  </si>
  <si>
    <t>元浪已结算（云汉寻真）</t>
  </si>
  <si>
    <t>税费</t>
  </si>
  <si>
    <t>珍珍日上账户</t>
  </si>
  <si>
    <t>网银手续费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</si>
</sst>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0"/>
      <name val="华文黑体"/>
      <charset val="134"/>
    </font>
    <font>
      <b/>
      <sz val="12"/>
      <name val="宋体"/>
      <charset val="134"/>
    </font>
    <font>
      <sz val="10"/>
      <name val="华文黑体"/>
      <charset val="134"/>
    </font>
    <font>
      <b/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华文黑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0" borderId="10" applyNumberFormat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0" borderId="0"/>
  </cellStyleXfs>
  <cellXfs count="95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1" fillId="3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3" fillId="0" borderId="0" xfId="0" applyFont="1" applyFill="1" applyAlignment="1"/>
    <xf numFmtId="0" fontId="3" fillId="0" borderId="0" xfId="0" applyFont="1" applyFill="1" applyBorder="1" applyAlignment="1"/>
    <xf numFmtId="0" fontId="3" fillId="0" borderId="0" xfId="0" applyFont="1" applyAlignment="1"/>
    <xf numFmtId="176" fontId="1" fillId="3" borderId="1" xfId="0" applyNumberFormat="1" applyFont="1" applyFill="1" applyBorder="1" applyAlignment="1">
      <alignment horizontal="center" vertical="center"/>
    </xf>
    <xf numFmtId="176" fontId="1" fillId="4" borderId="2" xfId="0" applyNumberFormat="1" applyFont="1" applyFill="1" applyBorder="1" applyAlignment="1">
      <alignment vertical="center"/>
    </xf>
    <xf numFmtId="176" fontId="1" fillId="4" borderId="3" xfId="0" applyNumberFormat="1" applyFont="1" applyFill="1" applyBorder="1" applyAlignment="1">
      <alignment vertical="center"/>
    </xf>
    <xf numFmtId="176" fontId="1" fillId="4" borderId="4" xfId="0" applyNumberFormat="1" applyFont="1" applyFill="1" applyBorder="1" applyAlignment="1">
      <alignment vertical="center"/>
    </xf>
    <xf numFmtId="176" fontId="1" fillId="4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3" borderId="5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5" fillId="0" borderId="0" xfId="0" applyFont="1" applyFill="1" applyAlignment="1"/>
    <xf numFmtId="176" fontId="6" fillId="3" borderId="1" xfId="0" applyNumberFormat="1" applyFont="1" applyFill="1" applyBorder="1" applyAlignment="1">
      <alignment horizontal="right" vertical="center"/>
    </xf>
    <xf numFmtId="176" fontId="2" fillId="4" borderId="1" xfId="0" applyNumberFormat="1" applyFont="1" applyFill="1" applyBorder="1" applyAlignment="1" applyProtection="1">
      <alignment horizontal="center" vertical="center"/>
      <protection locked="0"/>
    </xf>
    <xf numFmtId="176" fontId="2" fillId="4" borderId="1" xfId="0" applyNumberFormat="1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3" borderId="4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4" borderId="1" xfId="0" applyFont="1" applyFill="1" applyBorder="1">
      <alignment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8" fillId="0" borderId="0" xfId="0" applyFont="1" applyFill="1" applyAlignment="1"/>
    <xf numFmtId="0" fontId="9" fillId="0" borderId="0" xfId="0" applyFont="1" applyFill="1" applyAlignment="1"/>
    <xf numFmtId="177" fontId="9" fillId="0" borderId="0" xfId="0" applyNumberFormat="1" applyFont="1" applyFill="1" applyAlignment="1"/>
    <xf numFmtId="0" fontId="8" fillId="0" borderId="1" xfId="0" applyFont="1" applyFill="1" applyBorder="1" applyAlignment="1"/>
    <xf numFmtId="177" fontId="8" fillId="0" borderId="1" xfId="0" applyNumberFormat="1" applyFont="1" applyFill="1" applyBorder="1" applyAlignment="1"/>
    <xf numFmtId="177" fontId="8" fillId="5" borderId="0" xfId="0" applyNumberFormat="1" applyFont="1" applyFill="1" applyAlignment="1"/>
    <xf numFmtId="0" fontId="9" fillId="0" borderId="1" xfId="0" applyFont="1" applyFill="1" applyBorder="1" applyAlignment="1"/>
    <xf numFmtId="177" fontId="9" fillId="0" borderId="1" xfId="0" applyNumberFormat="1" applyFont="1" applyFill="1" applyBorder="1" applyAlignment="1"/>
    <xf numFmtId="14" fontId="9" fillId="0" borderId="1" xfId="0" applyNumberFormat="1" applyFont="1" applyFill="1" applyBorder="1" applyAlignment="1"/>
    <xf numFmtId="176" fontId="2" fillId="3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  <protection locked="0"/>
    </xf>
    <xf numFmtId="176" fontId="2" fillId="4" borderId="0" xfId="0" applyNumberFormat="1" applyFont="1" applyFill="1" applyAlignment="1">
      <alignment horizontal="center" vertical="center"/>
    </xf>
    <xf numFmtId="0" fontId="3" fillId="0" borderId="0" xfId="0" applyFont="1">
      <alignment vertical="center"/>
    </xf>
    <xf numFmtId="176" fontId="1" fillId="6" borderId="6" xfId="0" applyNumberFormat="1" applyFont="1" applyFill="1" applyBorder="1" applyAlignment="1">
      <alignment horizontal="center" vertical="center"/>
    </xf>
    <xf numFmtId="176" fontId="1" fillId="7" borderId="5" xfId="0" applyNumberFormat="1" applyFont="1" applyFill="1" applyBorder="1" applyAlignment="1">
      <alignment horizontal="center" vertical="center"/>
    </xf>
    <xf numFmtId="176" fontId="1" fillId="7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right" vertical="center"/>
    </xf>
    <xf numFmtId="176" fontId="10" fillId="0" borderId="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right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right" vertical="center"/>
    </xf>
    <xf numFmtId="176" fontId="12" fillId="0" borderId="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right" vertical="center"/>
    </xf>
    <xf numFmtId="176" fontId="2" fillId="0" borderId="4" xfId="0" applyNumberFormat="1" applyFont="1" applyFill="1" applyBorder="1" applyAlignment="1">
      <alignment horizontal="right" vertical="center"/>
    </xf>
    <xf numFmtId="176" fontId="1" fillId="0" borderId="4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 applyProtection="1">
      <alignment horizontal="right" vertic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77" fontId="11" fillId="0" borderId="1" xfId="0" applyNumberFormat="1" applyFont="1" applyFill="1" applyBorder="1" applyAlignment="1">
      <alignment horizontal="right" vertical="center"/>
    </xf>
    <xf numFmtId="176" fontId="1" fillId="8" borderId="1" xfId="0" applyNumberFormat="1" applyFont="1" applyFill="1" applyBorder="1" applyAlignment="1">
      <alignment horizontal="right" vertical="center"/>
    </xf>
    <xf numFmtId="176" fontId="1" fillId="8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2" fillId="3" borderId="1" xfId="0" applyNumberFormat="1" applyFont="1" applyFill="1" applyBorder="1" applyAlignment="1">
      <alignment horizontal="center" vertical="center" wrapText="1"/>
    </xf>
    <xf numFmtId="176" fontId="1" fillId="5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176" fontId="1" fillId="4" borderId="1" xfId="0" applyNumberFormat="1" applyFont="1" applyFill="1" applyBorder="1" applyAlignment="1">
      <alignment vertical="center"/>
    </xf>
    <xf numFmtId="176" fontId="13" fillId="4" borderId="1" xfId="0" applyNumberFormat="1" applyFont="1" applyFill="1" applyBorder="1" applyAlignment="1" applyProtection="1">
      <alignment horizontal="center" vertical="center"/>
      <protection locked="0"/>
    </xf>
    <xf numFmtId="176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>
      <alignment vertical="center"/>
    </xf>
    <xf numFmtId="4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4" fontId="3" fillId="0" borderId="0" xfId="0" applyNumberFormat="1" applyFont="1" applyFill="1" applyAlignment="1"/>
    <xf numFmtId="177" fontId="3" fillId="0" borderId="0" xfId="0" applyNumberFormat="1" applyFont="1" applyFill="1" applyAlignment="1"/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7" fontId="3" fillId="5" borderId="1" xfId="0" applyNumberFormat="1" applyFont="1" applyFill="1" applyBorder="1" applyAlignment="1">
      <alignment horizontal="center" vertical="center"/>
    </xf>
    <xf numFmtId="176" fontId="1" fillId="4" borderId="2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vertical="center"/>
    </xf>
    <xf numFmtId="176" fontId="6" fillId="3" borderId="4" xfId="0" applyNumberFormat="1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.1公司薪酬标准（管理层）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7"/>
  <sheetViews>
    <sheetView workbookViewId="0">
      <pane xSplit="1" ySplit="2" topLeftCell="B15" activePane="bottomRight" state="frozen"/>
      <selection/>
      <selection pane="topRight"/>
      <selection pane="bottomLeft"/>
      <selection pane="bottomRight" activeCell="B20" sqref="B20"/>
    </sheetView>
  </sheetViews>
  <sheetFormatPr defaultColWidth="14.875" defaultRowHeight="25" customHeight="1"/>
  <cols>
    <col min="1" max="1" width="19.875" style="7" customWidth="1"/>
    <col min="2" max="3" width="14.875" style="7" customWidth="1"/>
    <col min="4" max="6" width="14.875" style="7" hidden="1" customWidth="1"/>
    <col min="7" max="7" width="14.875" style="7" customWidth="1"/>
    <col min="8" max="8" width="14.875" style="7" hidden="1" customWidth="1"/>
    <col min="9" max="16384" width="14.875" style="7" customWidth="1"/>
  </cols>
  <sheetData>
    <row r="1" s="1" customFormat="1" customHeight="1" spans="1:56">
      <c r="A1" s="10"/>
      <c r="B1" s="10"/>
      <c r="C1" s="89" t="s">
        <v>0</v>
      </c>
      <c r="D1" s="90"/>
      <c r="E1" s="91"/>
      <c r="F1" s="92"/>
      <c r="G1" s="89" t="s">
        <v>1</v>
      </c>
      <c r="H1" s="91"/>
      <c r="I1" s="10"/>
      <c r="J1" s="89" t="s">
        <v>2</v>
      </c>
      <c r="K1" s="91"/>
      <c r="L1" s="10"/>
      <c r="M1" s="89" t="s">
        <v>3</v>
      </c>
      <c r="N1" s="91"/>
      <c r="O1" s="10"/>
      <c r="P1" s="89" t="s">
        <v>4</v>
      </c>
      <c r="Q1" s="91"/>
      <c r="R1" s="10"/>
      <c r="S1" s="89" t="s">
        <v>5</v>
      </c>
      <c r="T1" s="91"/>
      <c r="U1" s="10"/>
      <c r="V1" s="89" t="s">
        <v>6</v>
      </c>
      <c r="W1" s="91"/>
      <c r="X1" s="10"/>
      <c r="Y1" s="89" t="s">
        <v>7</v>
      </c>
      <c r="Z1" s="90"/>
      <c r="AA1" s="91"/>
      <c r="AB1" s="10"/>
      <c r="AC1" s="14" t="s">
        <v>8</v>
      </c>
      <c r="AD1" s="14"/>
      <c r="AE1" s="10"/>
      <c r="AF1" s="14"/>
      <c r="AG1" s="14"/>
      <c r="AH1" s="10"/>
      <c r="AI1" s="14"/>
      <c r="AJ1" s="14"/>
      <c r="AK1" s="10"/>
      <c r="AL1" s="14"/>
      <c r="AM1" s="14"/>
      <c r="AN1" s="10"/>
    </row>
    <row r="2" s="2" customFormat="1" customHeight="1" spans="1:56">
      <c r="A2" s="10" t="s">
        <v>9</v>
      </c>
      <c r="B2" s="17" t="s">
        <v>10</v>
      </c>
      <c r="C2" s="14" t="s">
        <v>11</v>
      </c>
      <c r="D2" s="14"/>
      <c r="E2" s="14"/>
      <c r="F2" s="10" t="s">
        <v>12</v>
      </c>
      <c r="G2" s="14" t="s">
        <v>13</v>
      </c>
      <c r="H2" s="14"/>
      <c r="I2" s="10" t="s">
        <v>14</v>
      </c>
      <c r="J2" s="14" t="s">
        <v>15</v>
      </c>
      <c r="K2" s="14"/>
      <c r="L2" s="10" t="s">
        <v>16</v>
      </c>
      <c r="M2" s="14" t="s">
        <v>17</v>
      </c>
      <c r="N2" s="14"/>
      <c r="O2" s="10" t="s">
        <v>18</v>
      </c>
      <c r="P2" s="14"/>
      <c r="Q2" s="14"/>
      <c r="R2" s="10" t="s">
        <v>19</v>
      </c>
      <c r="S2" s="14"/>
      <c r="T2" s="14"/>
      <c r="U2" s="10" t="s">
        <v>20</v>
      </c>
      <c r="V2" s="14"/>
      <c r="W2" s="14"/>
      <c r="X2" s="10" t="s">
        <v>21</v>
      </c>
      <c r="Y2" s="14"/>
      <c r="Z2" s="14"/>
      <c r="AA2" s="14"/>
      <c r="AB2" s="10" t="s">
        <v>22</v>
      </c>
      <c r="AC2" s="14"/>
      <c r="AD2" s="14"/>
      <c r="AE2" s="10" t="s">
        <v>23</v>
      </c>
      <c r="AF2" s="14"/>
      <c r="AG2" s="14"/>
      <c r="AH2" s="10" t="s">
        <v>24</v>
      </c>
      <c r="AI2" s="14"/>
      <c r="AJ2" s="14"/>
      <c r="AK2" s="10" t="s">
        <v>25</v>
      </c>
      <c r="AL2" s="14"/>
      <c r="AM2" s="14"/>
      <c r="AN2" s="10" t="s">
        <v>26</v>
      </c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</row>
    <row r="3" s="6" customFormat="1" customHeight="1" spans="1:56">
      <c r="A3" s="10" t="s">
        <v>27</v>
      </c>
      <c r="B3" s="10">
        <f>F3+I3+L3+O3+R3+U3+X3+AB3+AE3+AH3+AK3+AN3</f>
        <v>1300000</v>
      </c>
      <c r="C3" s="14">
        <f>C7</f>
        <v>0</v>
      </c>
      <c r="D3" s="14">
        <f>D7</f>
        <v>0</v>
      </c>
      <c r="E3" s="14">
        <f>E7</f>
        <v>0</v>
      </c>
      <c r="F3" s="10">
        <f>SUM(C3:E3)</f>
        <v>0</v>
      </c>
      <c r="G3" s="14">
        <f>G7</f>
        <v>0</v>
      </c>
      <c r="H3" s="14">
        <f t="shared" ref="H3:AM3" si="0">H7</f>
        <v>0</v>
      </c>
      <c r="I3" s="10">
        <f>SUM(G3:H3)</f>
        <v>0</v>
      </c>
      <c r="J3" s="14">
        <f t="shared" si="0"/>
        <v>0</v>
      </c>
      <c r="K3" s="14">
        <f t="shared" si="0"/>
        <v>0</v>
      </c>
      <c r="L3" s="10">
        <f t="shared" ref="L3:L16" si="1">SUM(J3:K3)</f>
        <v>0</v>
      </c>
      <c r="M3" s="14">
        <f t="shared" si="0"/>
        <v>1300000</v>
      </c>
      <c r="N3" s="14">
        <f t="shared" si="0"/>
        <v>0</v>
      </c>
      <c r="O3" s="10">
        <f t="shared" ref="O3:O16" si="2">SUM(M3:N3)</f>
        <v>1300000</v>
      </c>
      <c r="P3" s="14">
        <f t="shared" si="0"/>
        <v>0</v>
      </c>
      <c r="Q3" s="14">
        <f t="shared" si="0"/>
        <v>0</v>
      </c>
      <c r="R3" s="10">
        <f t="shared" ref="R3:R15" si="3">SUM(P3:Q3)</f>
        <v>0</v>
      </c>
      <c r="S3" s="14">
        <f t="shared" si="0"/>
        <v>0</v>
      </c>
      <c r="T3" s="14">
        <f t="shared" si="0"/>
        <v>0</v>
      </c>
      <c r="U3" s="10">
        <f t="shared" ref="U3:U15" si="4">SUM(S3:T3)</f>
        <v>0</v>
      </c>
      <c r="V3" s="14">
        <f t="shared" si="0"/>
        <v>0</v>
      </c>
      <c r="W3" s="14">
        <f t="shared" si="0"/>
        <v>0</v>
      </c>
      <c r="X3" s="10">
        <f t="shared" ref="X3:X15" si="5">SUM(V3:W3)</f>
        <v>0</v>
      </c>
      <c r="Y3" s="14">
        <f t="shared" si="0"/>
        <v>0</v>
      </c>
      <c r="Z3" s="14">
        <f t="shared" si="0"/>
        <v>0</v>
      </c>
      <c r="AA3" s="14">
        <f t="shared" si="0"/>
        <v>0</v>
      </c>
      <c r="AB3" s="10">
        <f t="shared" ref="AB3:AB12" si="6">SUM(Y3:AA3)</f>
        <v>0</v>
      </c>
      <c r="AC3" s="14">
        <f>AC7</f>
        <v>0</v>
      </c>
      <c r="AD3" s="14">
        <f>AD7</f>
        <v>0</v>
      </c>
      <c r="AE3" s="10">
        <f t="shared" ref="AE3:AE15" si="7">SUM(AC3:AD3)</f>
        <v>0</v>
      </c>
      <c r="AF3" s="14">
        <f>AF7</f>
        <v>0</v>
      </c>
      <c r="AG3" s="14">
        <f>AG7</f>
        <v>0</v>
      </c>
      <c r="AH3" s="10">
        <f t="shared" ref="AH3:AH15" si="8">SUM(AF3:AG3)</f>
        <v>0</v>
      </c>
      <c r="AI3" s="14">
        <f>AI7</f>
        <v>0</v>
      </c>
      <c r="AJ3" s="14">
        <f>AJ7</f>
        <v>0</v>
      </c>
      <c r="AK3" s="10">
        <f t="shared" ref="AK3:AK15" si="9">SUM(AI3:AJ3)</f>
        <v>0</v>
      </c>
      <c r="AL3" s="14">
        <f>AL7</f>
        <v>0</v>
      </c>
      <c r="AM3" s="14">
        <f>AM7</f>
        <v>0</v>
      </c>
      <c r="AN3" s="10">
        <f t="shared" ref="AN3:AN15" si="10">SUM(AL3:AM3)</f>
        <v>0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="5" customFormat="1" customHeight="1" spans="1:56">
      <c r="A4" s="93" t="s">
        <v>28</v>
      </c>
      <c r="B4" s="10">
        <f t="shared" ref="B4:B16" si="11">F4+I4+L4+O4+R4+U4+X4+AB4+AE4+AH4+AK4+AN4</f>
        <v>1300000</v>
      </c>
      <c r="C4" s="25"/>
      <c r="D4" s="25"/>
      <c r="E4" s="25"/>
      <c r="F4" s="10">
        <f t="shared" ref="F4:F12" si="12">SUM(C4:E4)</f>
        <v>0</v>
      </c>
      <c r="G4" s="25"/>
      <c r="H4" s="25"/>
      <c r="I4" s="10">
        <f t="shared" ref="I4:I16" si="13">SUM(G4:H4)</f>
        <v>0</v>
      </c>
      <c r="J4" s="25"/>
      <c r="K4" s="25"/>
      <c r="L4" s="10">
        <f t="shared" si="1"/>
        <v>0</v>
      </c>
      <c r="M4" s="25">
        <v>1300000</v>
      </c>
      <c r="N4" s="25"/>
      <c r="O4" s="10">
        <f t="shared" si="2"/>
        <v>1300000</v>
      </c>
      <c r="P4" s="25"/>
      <c r="Q4" s="25"/>
      <c r="R4" s="10">
        <f t="shared" si="3"/>
        <v>0</v>
      </c>
      <c r="S4" s="25"/>
      <c r="T4" s="25"/>
      <c r="U4" s="10">
        <f t="shared" si="4"/>
        <v>0</v>
      </c>
      <c r="V4" s="25"/>
      <c r="W4" s="24"/>
      <c r="X4" s="10">
        <f t="shared" si="5"/>
        <v>0</v>
      </c>
      <c r="Y4" s="25"/>
      <c r="Z4" s="25"/>
      <c r="AA4" s="25"/>
      <c r="AB4" s="10">
        <f t="shared" si="6"/>
        <v>0</v>
      </c>
      <c r="AC4" s="25"/>
      <c r="AD4" s="25"/>
      <c r="AE4" s="10">
        <f t="shared" si="7"/>
        <v>0</v>
      </c>
      <c r="AF4" s="25"/>
      <c r="AG4" s="25"/>
      <c r="AH4" s="10">
        <f t="shared" si="8"/>
        <v>0</v>
      </c>
      <c r="AI4" s="25"/>
      <c r="AJ4" s="25"/>
      <c r="AK4" s="10">
        <f t="shared" si="9"/>
        <v>0</v>
      </c>
      <c r="AL4" s="25"/>
      <c r="AM4" s="25"/>
      <c r="AN4" s="10">
        <f t="shared" si="10"/>
        <v>0</v>
      </c>
    </row>
    <row r="5" s="5" customFormat="1" customHeight="1" spans="1:56">
      <c r="A5" s="93" t="s">
        <v>29</v>
      </c>
      <c r="B5" s="10">
        <f t="shared" si="11"/>
        <v>0</v>
      </c>
      <c r="C5" s="24"/>
      <c r="D5" s="24"/>
      <c r="E5" s="24"/>
      <c r="F5" s="10">
        <f t="shared" si="12"/>
        <v>0</v>
      </c>
      <c r="G5" s="24"/>
      <c r="H5" s="24"/>
      <c r="I5" s="10">
        <f t="shared" si="13"/>
        <v>0</v>
      </c>
      <c r="J5" s="24"/>
      <c r="K5" s="24"/>
      <c r="L5" s="10">
        <f t="shared" si="1"/>
        <v>0</v>
      </c>
      <c r="M5" s="24"/>
      <c r="N5" s="24"/>
      <c r="O5" s="10">
        <f t="shared" si="2"/>
        <v>0</v>
      </c>
      <c r="P5" s="24"/>
      <c r="Q5" s="24"/>
      <c r="R5" s="10">
        <f t="shared" si="3"/>
        <v>0</v>
      </c>
      <c r="S5" s="24"/>
      <c r="T5" s="24"/>
      <c r="U5" s="10">
        <f t="shared" si="4"/>
        <v>0</v>
      </c>
      <c r="V5" s="24"/>
      <c r="W5" s="24"/>
      <c r="X5" s="10">
        <f t="shared" si="5"/>
        <v>0</v>
      </c>
      <c r="Y5" s="94"/>
      <c r="Z5" s="94"/>
      <c r="AA5" s="94"/>
      <c r="AB5" s="10">
        <f t="shared" si="6"/>
        <v>0</v>
      </c>
      <c r="AC5" s="94"/>
      <c r="AD5" s="94"/>
      <c r="AE5" s="10">
        <f t="shared" si="7"/>
        <v>0</v>
      </c>
      <c r="AF5" s="94"/>
      <c r="AG5" s="94"/>
      <c r="AH5" s="10">
        <f t="shared" si="8"/>
        <v>0</v>
      </c>
      <c r="AI5" s="94"/>
      <c r="AJ5" s="94"/>
      <c r="AK5" s="10">
        <f t="shared" si="9"/>
        <v>0</v>
      </c>
      <c r="AL5" s="94"/>
      <c r="AM5" s="25"/>
      <c r="AN5" s="10">
        <f t="shared" si="10"/>
        <v>0</v>
      </c>
    </row>
    <row r="6" s="5" customFormat="1" customHeight="1" spans="1:56">
      <c r="A6" s="93" t="s">
        <v>30</v>
      </c>
      <c r="B6" s="10">
        <f t="shared" si="11"/>
        <v>0</v>
      </c>
      <c r="C6" s="24"/>
      <c r="D6" s="24"/>
      <c r="E6" s="24"/>
      <c r="F6" s="10">
        <f t="shared" si="12"/>
        <v>0</v>
      </c>
      <c r="G6" s="24"/>
      <c r="H6" s="24"/>
      <c r="I6" s="10">
        <f t="shared" si="13"/>
        <v>0</v>
      </c>
      <c r="J6" s="24"/>
      <c r="K6" s="24"/>
      <c r="L6" s="10">
        <f t="shared" si="1"/>
        <v>0</v>
      </c>
      <c r="M6" s="24"/>
      <c r="N6" s="24"/>
      <c r="O6" s="10">
        <f t="shared" si="2"/>
        <v>0</v>
      </c>
      <c r="P6" s="24"/>
      <c r="Q6" s="24"/>
      <c r="R6" s="10">
        <f t="shared" si="3"/>
        <v>0</v>
      </c>
      <c r="S6" s="24"/>
      <c r="T6" s="24"/>
      <c r="U6" s="10">
        <f t="shared" si="4"/>
        <v>0</v>
      </c>
      <c r="V6" s="24"/>
      <c r="W6" s="24"/>
      <c r="X6" s="10">
        <f t="shared" si="5"/>
        <v>0</v>
      </c>
      <c r="Y6" s="94"/>
      <c r="Z6" s="94"/>
      <c r="AA6" s="94"/>
      <c r="AB6" s="10">
        <f t="shared" si="6"/>
        <v>0</v>
      </c>
      <c r="AC6" s="94"/>
      <c r="AD6" s="94"/>
      <c r="AE6" s="10">
        <f t="shared" si="7"/>
        <v>0</v>
      </c>
      <c r="AF6" s="94"/>
      <c r="AG6" s="94"/>
      <c r="AH6" s="10">
        <f t="shared" si="8"/>
        <v>0</v>
      </c>
      <c r="AI6" s="94"/>
      <c r="AJ6" s="94"/>
      <c r="AK6" s="10">
        <f t="shared" si="9"/>
        <v>0</v>
      </c>
      <c r="AL6" s="94"/>
      <c r="AM6" s="25"/>
      <c r="AN6" s="10">
        <f t="shared" si="10"/>
        <v>0</v>
      </c>
    </row>
    <row r="7" s="6" customFormat="1" customHeight="1" spans="1:56">
      <c r="A7" s="19" t="s">
        <v>31</v>
      </c>
      <c r="B7" s="10">
        <f t="shared" si="11"/>
        <v>1300000</v>
      </c>
      <c r="C7" s="14">
        <f>C4-SUM(C5:C6)</f>
        <v>0</v>
      </c>
      <c r="D7" s="14">
        <f t="shared" ref="D7:AM7" si="14">D4-SUM(D5:D6)</f>
        <v>0</v>
      </c>
      <c r="E7" s="14">
        <f t="shared" si="14"/>
        <v>0</v>
      </c>
      <c r="F7" s="10">
        <f t="shared" si="12"/>
        <v>0</v>
      </c>
      <c r="G7" s="14">
        <f>G4-SUM(G5:G6)</f>
        <v>0</v>
      </c>
      <c r="H7" s="14">
        <f t="shared" si="14"/>
        <v>0</v>
      </c>
      <c r="I7" s="10">
        <f t="shared" si="13"/>
        <v>0</v>
      </c>
      <c r="J7" s="14">
        <f t="shared" si="14"/>
        <v>0</v>
      </c>
      <c r="K7" s="14">
        <f t="shared" si="14"/>
        <v>0</v>
      </c>
      <c r="L7" s="10">
        <f t="shared" si="1"/>
        <v>0</v>
      </c>
      <c r="M7" s="14">
        <f t="shared" si="14"/>
        <v>1300000</v>
      </c>
      <c r="N7" s="14">
        <f t="shared" si="14"/>
        <v>0</v>
      </c>
      <c r="O7" s="10">
        <f t="shared" si="2"/>
        <v>1300000</v>
      </c>
      <c r="P7" s="14">
        <f t="shared" si="14"/>
        <v>0</v>
      </c>
      <c r="Q7" s="14">
        <f t="shared" si="14"/>
        <v>0</v>
      </c>
      <c r="R7" s="10">
        <f t="shared" si="3"/>
        <v>0</v>
      </c>
      <c r="S7" s="14">
        <f t="shared" si="14"/>
        <v>0</v>
      </c>
      <c r="T7" s="14">
        <f t="shared" si="14"/>
        <v>0</v>
      </c>
      <c r="U7" s="10">
        <f t="shared" si="4"/>
        <v>0</v>
      </c>
      <c r="V7" s="14">
        <f t="shared" si="14"/>
        <v>0</v>
      </c>
      <c r="W7" s="14">
        <f t="shared" si="14"/>
        <v>0</v>
      </c>
      <c r="X7" s="10">
        <f t="shared" si="5"/>
        <v>0</v>
      </c>
      <c r="Y7" s="14">
        <f t="shared" si="14"/>
        <v>0</v>
      </c>
      <c r="Z7" s="14">
        <f t="shared" si="14"/>
        <v>0</v>
      </c>
      <c r="AA7" s="14">
        <f t="shared" si="14"/>
        <v>0</v>
      </c>
      <c r="AB7" s="10">
        <f t="shared" si="6"/>
        <v>0</v>
      </c>
      <c r="AC7" s="14">
        <f>AC4-SUM(AC5:AC6)</f>
        <v>0</v>
      </c>
      <c r="AD7" s="14">
        <f>AD4-SUM(AD5:AD6)</f>
        <v>0</v>
      </c>
      <c r="AE7" s="10">
        <f t="shared" si="7"/>
        <v>0</v>
      </c>
      <c r="AF7" s="14">
        <f>AF4-SUM(AF5:AF6)</f>
        <v>0</v>
      </c>
      <c r="AG7" s="14">
        <f>AG4-SUM(AG5:AG6)</f>
        <v>0</v>
      </c>
      <c r="AH7" s="10">
        <f t="shared" si="8"/>
        <v>0</v>
      </c>
      <c r="AI7" s="14">
        <f>AI4-SUM(AI5:AI6)</f>
        <v>0</v>
      </c>
      <c r="AJ7" s="14">
        <f>AJ4-SUM(AJ5:AJ6)</f>
        <v>0</v>
      </c>
      <c r="AK7" s="10">
        <f t="shared" si="9"/>
        <v>0</v>
      </c>
      <c r="AL7" s="14">
        <f>AL4-SUM(AL5:AL6)</f>
        <v>0</v>
      </c>
      <c r="AM7" s="14">
        <f>AM4-SUM(AM5:AM6)</f>
        <v>0</v>
      </c>
      <c r="AN7" s="10">
        <f t="shared" si="10"/>
        <v>0</v>
      </c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="5" customFormat="1" customHeight="1" spans="1:56">
      <c r="A8" s="93" t="s">
        <v>32</v>
      </c>
      <c r="B8" s="10">
        <f t="shared" si="11"/>
        <v>320506.77</v>
      </c>
      <c r="C8" s="25">
        <v>190506.77</v>
      </c>
      <c r="D8" s="25"/>
      <c r="E8" s="25"/>
      <c r="F8" s="10">
        <f t="shared" si="12"/>
        <v>190506.77</v>
      </c>
      <c r="G8" s="25">
        <v>0</v>
      </c>
      <c r="H8" s="25"/>
      <c r="I8" s="10">
        <f t="shared" si="13"/>
        <v>0</v>
      </c>
      <c r="J8" s="25">
        <v>20000</v>
      </c>
      <c r="K8" s="25"/>
      <c r="L8" s="10">
        <f t="shared" si="1"/>
        <v>20000</v>
      </c>
      <c r="M8" s="25">
        <v>110000</v>
      </c>
      <c r="N8" s="25"/>
      <c r="O8" s="10">
        <f t="shared" si="2"/>
        <v>110000</v>
      </c>
      <c r="P8" s="25"/>
      <c r="Q8" s="25"/>
      <c r="R8" s="10">
        <f t="shared" si="3"/>
        <v>0</v>
      </c>
      <c r="S8" s="25"/>
      <c r="T8" s="25"/>
      <c r="U8" s="10">
        <f t="shared" si="4"/>
        <v>0</v>
      </c>
      <c r="V8" s="25"/>
      <c r="W8" s="25"/>
      <c r="X8" s="10">
        <f t="shared" si="5"/>
        <v>0</v>
      </c>
      <c r="Y8" s="25">
        <f>Y4*20%</f>
        <v>0</v>
      </c>
      <c r="Z8" s="25"/>
      <c r="AA8" s="25"/>
      <c r="AB8" s="10">
        <f t="shared" si="6"/>
        <v>0</v>
      </c>
      <c r="AC8" s="25"/>
      <c r="AD8" s="25"/>
      <c r="AE8" s="10">
        <f t="shared" si="7"/>
        <v>0</v>
      </c>
      <c r="AF8" s="25"/>
      <c r="AG8" s="25"/>
      <c r="AH8" s="10">
        <f t="shared" si="8"/>
        <v>0</v>
      </c>
      <c r="AI8" s="25"/>
      <c r="AJ8" s="25"/>
      <c r="AK8" s="10">
        <f t="shared" si="9"/>
        <v>0</v>
      </c>
      <c r="AL8" s="25"/>
      <c r="AM8" s="25"/>
      <c r="AN8" s="10">
        <f t="shared" si="10"/>
        <v>0</v>
      </c>
    </row>
    <row r="9" s="5" customFormat="1" customHeight="1" spans="1:56">
      <c r="A9" s="93" t="s">
        <v>33</v>
      </c>
      <c r="B9" s="10">
        <f t="shared" si="11"/>
        <v>193588.455</v>
      </c>
      <c r="C9" s="24">
        <v>73588.455</v>
      </c>
      <c r="D9" s="24"/>
      <c r="E9" s="24"/>
      <c r="F9" s="10">
        <f t="shared" si="12"/>
        <v>73588.455</v>
      </c>
      <c r="G9" s="25">
        <v>4000</v>
      </c>
      <c r="H9" s="24"/>
      <c r="I9" s="10">
        <f t="shared" si="13"/>
        <v>4000</v>
      </c>
      <c r="J9" s="24">
        <v>16000</v>
      </c>
      <c r="K9" s="24"/>
      <c r="L9" s="10">
        <f t="shared" si="1"/>
        <v>16000</v>
      </c>
      <c r="M9" s="24">
        <v>100000</v>
      </c>
      <c r="N9" s="24"/>
      <c r="O9" s="10">
        <f t="shared" si="2"/>
        <v>100000</v>
      </c>
      <c r="P9" s="24"/>
      <c r="Q9" s="24"/>
      <c r="R9" s="10">
        <f t="shared" si="3"/>
        <v>0</v>
      </c>
      <c r="S9" s="24"/>
      <c r="T9" s="24"/>
      <c r="U9" s="10">
        <f t="shared" si="4"/>
        <v>0</v>
      </c>
      <c r="V9" s="24"/>
      <c r="W9" s="24"/>
      <c r="X9" s="10">
        <f t="shared" si="5"/>
        <v>0</v>
      </c>
      <c r="Y9" s="25">
        <f>Y4*20%</f>
        <v>0</v>
      </c>
      <c r="Z9" s="25"/>
      <c r="AA9" s="24"/>
      <c r="AB9" s="10">
        <f t="shared" si="6"/>
        <v>0</v>
      </c>
      <c r="AC9" s="25"/>
      <c r="AD9" s="25"/>
      <c r="AE9" s="10">
        <f t="shared" si="7"/>
        <v>0</v>
      </c>
      <c r="AF9" s="24"/>
      <c r="AG9" s="24"/>
      <c r="AH9" s="10">
        <f t="shared" si="8"/>
        <v>0</v>
      </c>
      <c r="AI9" s="24"/>
      <c r="AJ9" s="24"/>
      <c r="AK9" s="10">
        <f t="shared" si="9"/>
        <v>0</v>
      </c>
      <c r="AL9" s="24"/>
      <c r="AM9" s="24"/>
      <c r="AN9" s="10">
        <f t="shared" si="10"/>
        <v>0</v>
      </c>
    </row>
    <row r="10" s="5" customFormat="1" customHeight="1" spans="1:56">
      <c r="A10" s="93" t="s">
        <v>34</v>
      </c>
      <c r="B10" s="10">
        <f t="shared" si="11"/>
        <v>2628346.995</v>
      </c>
      <c r="C10" s="24">
        <v>1648346.995</v>
      </c>
      <c r="D10" s="24"/>
      <c r="E10" s="24"/>
      <c r="F10" s="10">
        <f t="shared" si="12"/>
        <v>1648346.995</v>
      </c>
      <c r="G10" s="25">
        <v>0</v>
      </c>
      <c r="H10" s="24"/>
      <c r="I10" s="10">
        <f t="shared" si="13"/>
        <v>0</v>
      </c>
      <c r="J10" s="24">
        <v>20000</v>
      </c>
      <c r="K10" s="24"/>
      <c r="L10" s="10">
        <f t="shared" si="1"/>
        <v>20000</v>
      </c>
      <c r="M10" s="24">
        <v>960000</v>
      </c>
      <c r="N10" s="24"/>
      <c r="O10" s="10">
        <f t="shared" si="2"/>
        <v>960000</v>
      </c>
      <c r="P10" s="24"/>
      <c r="Q10" s="24"/>
      <c r="R10" s="10">
        <f t="shared" si="3"/>
        <v>0</v>
      </c>
      <c r="S10" s="24"/>
      <c r="T10" s="24"/>
      <c r="U10" s="10">
        <f t="shared" si="4"/>
        <v>0</v>
      </c>
      <c r="V10" s="24"/>
      <c r="W10" s="24"/>
      <c r="X10" s="10">
        <f t="shared" si="5"/>
        <v>0</v>
      </c>
      <c r="Y10" s="25">
        <f>Y4*20%</f>
        <v>0</v>
      </c>
      <c r="Z10" s="25"/>
      <c r="AA10" s="25"/>
      <c r="AB10" s="10">
        <f t="shared" si="6"/>
        <v>0</v>
      </c>
      <c r="AC10" s="25"/>
      <c r="AD10" s="25"/>
      <c r="AE10" s="10">
        <f t="shared" si="7"/>
        <v>0</v>
      </c>
      <c r="AF10" s="25"/>
      <c r="AG10" s="25"/>
      <c r="AH10" s="10">
        <f t="shared" si="8"/>
        <v>0</v>
      </c>
      <c r="AI10" s="25"/>
      <c r="AJ10" s="25"/>
      <c r="AK10" s="10">
        <f t="shared" si="9"/>
        <v>0</v>
      </c>
      <c r="AL10" s="25"/>
      <c r="AM10" s="25"/>
      <c r="AN10" s="10">
        <f t="shared" si="10"/>
        <v>0</v>
      </c>
    </row>
    <row r="11" s="5" customFormat="1" customHeight="1" spans="1:56">
      <c r="A11" s="93" t="s">
        <v>35</v>
      </c>
      <c r="B11" s="10">
        <f t="shared" si="11"/>
        <v>315889.510625</v>
      </c>
      <c r="C11" s="24">
        <v>285889.510625</v>
      </c>
      <c r="D11" s="24"/>
      <c r="E11" s="24"/>
      <c r="F11" s="10">
        <f t="shared" si="12"/>
        <v>285889.510625</v>
      </c>
      <c r="G11" s="24">
        <v>20000</v>
      </c>
      <c r="H11" s="24"/>
      <c r="I11" s="10">
        <f t="shared" si="13"/>
        <v>20000</v>
      </c>
      <c r="J11" s="24">
        <v>0</v>
      </c>
      <c r="K11" s="24"/>
      <c r="L11" s="10">
        <f t="shared" si="1"/>
        <v>0</v>
      </c>
      <c r="M11" s="24">
        <v>10000</v>
      </c>
      <c r="N11" s="24"/>
      <c r="O11" s="10">
        <f t="shared" si="2"/>
        <v>10000</v>
      </c>
      <c r="P11" s="24"/>
      <c r="Q11" s="24"/>
      <c r="R11" s="10">
        <f t="shared" si="3"/>
        <v>0</v>
      </c>
      <c r="S11" s="24"/>
      <c r="T11" s="24"/>
      <c r="U11" s="10">
        <f t="shared" si="4"/>
        <v>0</v>
      </c>
      <c r="V11" s="24"/>
      <c r="W11" s="24"/>
      <c r="X11" s="10">
        <f t="shared" si="5"/>
        <v>0</v>
      </c>
      <c r="Y11" s="24">
        <f>Y4*40%</f>
        <v>0</v>
      </c>
      <c r="Z11" s="24"/>
      <c r="AA11" s="25"/>
      <c r="AB11" s="10">
        <f t="shared" si="6"/>
        <v>0</v>
      </c>
      <c r="AC11" s="25"/>
      <c r="AD11" s="24"/>
      <c r="AE11" s="10">
        <f t="shared" si="7"/>
        <v>0</v>
      </c>
      <c r="AF11" s="25"/>
      <c r="AG11" s="25"/>
      <c r="AH11" s="10">
        <f t="shared" si="8"/>
        <v>0</v>
      </c>
      <c r="AI11" s="25"/>
      <c r="AJ11" s="25"/>
      <c r="AK11" s="10">
        <f t="shared" si="9"/>
        <v>0</v>
      </c>
      <c r="AL11" s="25"/>
      <c r="AM11" s="25"/>
      <c r="AN11" s="10">
        <f t="shared" si="10"/>
        <v>0</v>
      </c>
    </row>
    <row r="12" s="5" customFormat="1" customHeight="1" spans="1:56">
      <c r="A12" s="93" t="s">
        <v>36</v>
      </c>
      <c r="B12" s="10">
        <f t="shared" si="11"/>
        <v>0</v>
      </c>
      <c r="C12" s="24"/>
      <c r="D12" s="24"/>
      <c r="E12" s="24"/>
      <c r="F12" s="10"/>
      <c r="G12" s="24"/>
      <c r="H12" s="24"/>
      <c r="I12" s="10">
        <f t="shared" si="13"/>
        <v>0</v>
      </c>
      <c r="J12" s="24"/>
      <c r="K12" s="24"/>
      <c r="L12" s="10">
        <f t="shared" si="1"/>
        <v>0</v>
      </c>
      <c r="M12" s="24">
        <v>0</v>
      </c>
      <c r="N12" s="24"/>
      <c r="O12" s="10">
        <f t="shared" si="2"/>
        <v>0</v>
      </c>
      <c r="P12" s="24"/>
      <c r="Q12" s="24"/>
      <c r="R12" s="10"/>
      <c r="S12" s="24"/>
      <c r="T12" s="24"/>
      <c r="U12" s="10"/>
      <c r="V12" s="24"/>
      <c r="W12" s="24"/>
      <c r="X12" s="10"/>
      <c r="Y12" s="24"/>
      <c r="Z12" s="24"/>
      <c r="AA12" s="25"/>
      <c r="AB12" s="10"/>
      <c r="AC12" s="25"/>
      <c r="AD12" s="24"/>
      <c r="AE12" s="10"/>
      <c r="AF12" s="25"/>
      <c r="AG12" s="25"/>
      <c r="AH12" s="10"/>
      <c r="AI12" s="25"/>
      <c r="AJ12" s="25"/>
      <c r="AK12" s="10"/>
      <c r="AL12" s="25"/>
      <c r="AM12" s="25"/>
      <c r="AN12" s="10"/>
    </row>
    <row r="13" s="5" customFormat="1" customHeight="1" spans="1:56">
      <c r="A13" s="93" t="s">
        <v>37</v>
      </c>
      <c r="B13" s="10">
        <f t="shared" si="11"/>
        <v>120000</v>
      </c>
      <c r="C13" s="24"/>
      <c r="D13" s="24"/>
      <c r="E13" s="24"/>
      <c r="F13" s="10"/>
      <c r="G13" s="24"/>
      <c r="H13" s="24"/>
      <c r="I13" s="10">
        <f t="shared" si="13"/>
        <v>0</v>
      </c>
      <c r="J13" s="24"/>
      <c r="K13" s="24"/>
      <c r="L13" s="10">
        <f t="shared" si="1"/>
        <v>0</v>
      </c>
      <c r="M13" s="24">
        <v>120000</v>
      </c>
      <c r="N13" s="24"/>
      <c r="O13" s="10">
        <f t="shared" si="2"/>
        <v>120000</v>
      </c>
      <c r="P13" s="24"/>
      <c r="Q13" s="24"/>
      <c r="R13" s="10">
        <f>SUM(P13:Q13)</f>
        <v>0</v>
      </c>
      <c r="S13" s="24"/>
      <c r="T13" s="24"/>
      <c r="U13" s="10">
        <f>SUM(S13:T13)</f>
        <v>0</v>
      </c>
      <c r="V13" s="24"/>
      <c r="W13" s="24"/>
      <c r="X13" s="10">
        <f>SUM(V13:W13)</f>
        <v>0</v>
      </c>
      <c r="Y13" s="24"/>
      <c r="Z13" s="24"/>
      <c r="AA13" s="25"/>
      <c r="AB13" s="10"/>
      <c r="AC13" s="25"/>
      <c r="AD13" s="24"/>
      <c r="AE13" s="10">
        <f>SUM(AC13:AD13)</f>
        <v>0</v>
      </c>
      <c r="AF13" s="25"/>
      <c r="AG13" s="25"/>
      <c r="AH13" s="10">
        <f>SUM(AF13:AG13)</f>
        <v>0</v>
      </c>
      <c r="AI13" s="25"/>
      <c r="AJ13" s="25"/>
      <c r="AK13" s="10">
        <f>SUM(AI13:AJ13)</f>
        <v>0</v>
      </c>
      <c r="AL13" s="25"/>
      <c r="AM13" s="25"/>
      <c r="AN13" s="10">
        <f>SUM(AL13:AM13)</f>
        <v>0</v>
      </c>
    </row>
    <row r="14" s="5" customFormat="1" customHeight="1" spans="1:56">
      <c r="A14" s="93" t="s">
        <v>38</v>
      </c>
      <c r="B14" s="10">
        <f t="shared" si="11"/>
        <v>0</v>
      </c>
      <c r="C14" s="24"/>
      <c r="D14" s="24"/>
      <c r="E14" s="24"/>
      <c r="F14" s="10"/>
      <c r="G14" s="24"/>
      <c r="H14" s="24"/>
      <c r="I14" s="10">
        <f t="shared" si="13"/>
        <v>0</v>
      </c>
      <c r="J14" s="24"/>
      <c r="K14" s="24"/>
      <c r="L14" s="10">
        <f t="shared" si="1"/>
        <v>0</v>
      </c>
      <c r="M14" s="24">
        <v>0</v>
      </c>
      <c r="N14" s="24"/>
      <c r="O14" s="10">
        <f t="shared" si="2"/>
        <v>0</v>
      </c>
      <c r="P14" s="24"/>
      <c r="Q14" s="24"/>
      <c r="R14" s="10">
        <f>SUM(P14:Q14)</f>
        <v>0</v>
      </c>
      <c r="S14" s="24"/>
      <c r="T14" s="24"/>
      <c r="U14" s="10">
        <f>SUM(S14:T14)</f>
        <v>0</v>
      </c>
      <c r="V14" s="24"/>
      <c r="W14" s="24"/>
      <c r="X14" s="10">
        <f>SUM(V14:W14)</f>
        <v>0</v>
      </c>
      <c r="Y14" s="24"/>
      <c r="Z14" s="24"/>
      <c r="AA14" s="25"/>
      <c r="AB14" s="10"/>
      <c r="AC14" s="25"/>
      <c r="AD14" s="24"/>
      <c r="AE14" s="10">
        <f>SUM(AC14:AD14)</f>
        <v>0</v>
      </c>
      <c r="AF14" s="25"/>
      <c r="AG14" s="25"/>
      <c r="AH14" s="10">
        <f>SUM(AF14:AG14)</f>
        <v>0</v>
      </c>
      <c r="AI14" s="25"/>
      <c r="AJ14" s="25"/>
      <c r="AK14" s="10">
        <f>SUM(AI14:AJ14)</f>
        <v>0</v>
      </c>
      <c r="AL14" s="25"/>
      <c r="AM14" s="25"/>
      <c r="AN14" s="10">
        <f>SUM(AL14:AM14)</f>
        <v>0</v>
      </c>
    </row>
    <row r="15" s="5" customFormat="1" customHeight="1" spans="1:56">
      <c r="A15" s="93" t="s">
        <v>39</v>
      </c>
      <c r="B15" s="10">
        <f t="shared" si="11"/>
        <v>0</v>
      </c>
      <c r="C15" s="24"/>
      <c r="D15" s="24"/>
      <c r="E15" s="24"/>
      <c r="F15" s="10"/>
      <c r="G15" s="24"/>
      <c r="H15" s="24"/>
      <c r="I15" s="10">
        <f t="shared" si="13"/>
        <v>0</v>
      </c>
      <c r="J15" s="24"/>
      <c r="K15" s="24"/>
      <c r="L15" s="10">
        <f t="shared" si="1"/>
        <v>0</v>
      </c>
      <c r="M15" s="24">
        <v>0</v>
      </c>
      <c r="N15" s="24"/>
      <c r="O15" s="10">
        <f t="shared" si="2"/>
        <v>0</v>
      </c>
      <c r="P15" s="24"/>
      <c r="Q15" s="24"/>
      <c r="R15" s="10">
        <f>SUM(P15:Q15)</f>
        <v>0</v>
      </c>
      <c r="S15" s="24"/>
      <c r="T15" s="24"/>
      <c r="U15" s="10">
        <f>SUM(S15:T15)</f>
        <v>0</v>
      </c>
      <c r="V15" s="24"/>
      <c r="W15" s="24"/>
      <c r="X15" s="10">
        <f>SUM(V15:W15)</f>
        <v>0</v>
      </c>
      <c r="Y15" s="24"/>
      <c r="Z15" s="24"/>
      <c r="AA15" s="25"/>
      <c r="AB15" s="10"/>
      <c r="AC15" s="25"/>
      <c r="AD15" s="24"/>
      <c r="AE15" s="10">
        <f>SUM(AC15:AD15)</f>
        <v>0</v>
      </c>
      <c r="AF15" s="25"/>
      <c r="AG15" s="25"/>
      <c r="AH15" s="10">
        <f>SUM(AF15:AG15)</f>
        <v>0</v>
      </c>
      <c r="AI15" s="25"/>
      <c r="AJ15" s="25"/>
      <c r="AK15" s="10">
        <f>SUM(AI15:AJ15)</f>
        <v>0</v>
      </c>
      <c r="AL15" s="25"/>
      <c r="AM15" s="25"/>
      <c r="AN15" s="10">
        <f>SUM(AL15:AM15)</f>
        <v>0</v>
      </c>
    </row>
    <row r="16" s="6" customFormat="1" customHeight="1" spans="1:56">
      <c r="A16" s="19" t="s">
        <v>40</v>
      </c>
      <c r="B16" s="10">
        <f t="shared" si="11"/>
        <v>3578331.730625</v>
      </c>
      <c r="C16" s="14">
        <f>SUM(C8:C15)</f>
        <v>2198331.730625</v>
      </c>
      <c r="D16" s="14">
        <f>SUM(D8:D15)</f>
        <v>0</v>
      </c>
      <c r="E16" s="14">
        <f>SUM(E8:E15)</f>
        <v>0</v>
      </c>
      <c r="F16" s="14">
        <f>SUM(F8:F15)</f>
        <v>2198331.730625</v>
      </c>
      <c r="G16" s="14">
        <f>SUM(G8:G15)</f>
        <v>24000</v>
      </c>
      <c r="H16" s="14">
        <f>SUM(H8:H11)</f>
        <v>0</v>
      </c>
      <c r="I16" s="10">
        <f t="shared" si="13"/>
        <v>24000</v>
      </c>
      <c r="J16" s="14">
        <f>SUM(J8:J15)</f>
        <v>56000</v>
      </c>
      <c r="K16" s="14">
        <f>SUM(K8:K15)</f>
        <v>0</v>
      </c>
      <c r="L16" s="10">
        <f t="shared" si="1"/>
        <v>56000</v>
      </c>
      <c r="M16" s="14">
        <f>SUM(M8:M15)</f>
        <v>1300000</v>
      </c>
      <c r="N16" s="14">
        <f>SUM(N8:N15)</f>
        <v>0</v>
      </c>
      <c r="O16" s="10">
        <f t="shared" si="2"/>
        <v>1300000</v>
      </c>
      <c r="P16" s="14">
        <f>SUM(P8:P15)</f>
        <v>0</v>
      </c>
      <c r="Q16" s="14">
        <f>SUM(Q8:Q15)</f>
        <v>0</v>
      </c>
      <c r="R16" s="10">
        <f>SUM(P16:Q16)</f>
        <v>0</v>
      </c>
      <c r="S16" s="14">
        <f>SUM(S8:S15)</f>
        <v>0</v>
      </c>
      <c r="T16" s="14">
        <f>SUM(T8:T15)</f>
        <v>0</v>
      </c>
      <c r="U16" s="10">
        <f>SUM(S16:T16)</f>
        <v>0</v>
      </c>
      <c r="V16" s="14">
        <f>SUM(V8:V15)</f>
        <v>0</v>
      </c>
      <c r="W16" s="14">
        <f>SUM(W8:W15)</f>
        <v>0</v>
      </c>
      <c r="X16" s="10">
        <f>SUM(V16:W16)</f>
        <v>0</v>
      </c>
      <c r="Y16" s="14">
        <f>SUM(Y8:Y15)</f>
        <v>0</v>
      </c>
      <c r="Z16" s="14">
        <f>SUM(Z8:Z15)</f>
        <v>0</v>
      </c>
      <c r="AA16" s="14">
        <f>SUM(AA8:AA15)</f>
        <v>0</v>
      </c>
      <c r="AB16" s="10">
        <f>SUM(Y16:AA16)</f>
        <v>0</v>
      </c>
      <c r="AC16" s="14">
        <f>SUM(AC8:AC15)</f>
        <v>0</v>
      </c>
      <c r="AD16" s="14">
        <f>SUM(AD8:AD15)</f>
        <v>0</v>
      </c>
      <c r="AE16" s="10">
        <f>SUM(AC16:AD16)</f>
        <v>0</v>
      </c>
      <c r="AF16" s="14">
        <f>SUM(AF8:AF15)</f>
        <v>0</v>
      </c>
      <c r="AG16" s="14">
        <f>SUM(AG8:AG15)</f>
        <v>0</v>
      </c>
      <c r="AH16" s="10">
        <f>SUM(AF16:AG16)</f>
        <v>0</v>
      </c>
      <c r="AI16" s="14">
        <f>SUM(AI8:AI15)</f>
        <v>0</v>
      </c>
      <c r="AJ16" s="14">
        <f>SUM(AJ8:AJ15)</f>
        <v>0</v>
      </c>
      <c r="AK16" s="10">
        <f>SUM(AI16:AJ16)</f>
        <v>0</v>
      </c>
      <c r="AL16" s="14">
        <f>SUM(AL8:AL15)</f>
        <v>0</v>
      </c>
      <c r="AM16" s="14">
        <f>SUM(AM8:AM15)</f>
        <v>0</v>
      </c>
      <c r="AN16" s="10">
        <f>SUM(AL16:AM16)</f>
        <v>0</v>
      </c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="6" customFormat="1" customHeight="1" spans="1:56">
      <c r="A17" s="19"/>
      <c r="B17" s="10"/>
      <c r="C17" s="14"/>
      <c r="D17" s="14"/>
      <c r="E17" s="14"/>
      <c r="F17" s="10"/>
      <c r="G17" s="14"/>
      <c r="H17" s="14"/>
      <c r="I17" s="10"/>
      <c r="J17" s="14"/>
      <c r="K17" s="14"/>
      <c r="L17" s="10"/>
      <c r="M17" s="14"/>
      <c r="N17" s="14"/>
      <c r="O17" s="10"/>
      <c r="P17" s="14"/>
      <c r="Q17" s="14"/>
      <c r="R17" s="10"/>
      <c r="S17" s="14"/>
      <c r="T17" s="14"/>
      <c r="U17" s="10"/>
      <c r="V17" s="14"/>
      <c r="W17" s="14"/>
      <c r="X17" s="10"/>
      <c r="Y17" s="14"/>
      <c r="Z17" s="14"/>
      <c r="AA17" s="14"/>
      <c r="AB17" s="10"/>
      <c r="AC17" s="14"/>
      <c r="AD17" s="14"/>
      <c r="AE17" s="10"/>
      <c r="AF17" s="14"/>
      <c r="AG17" s="14"/>
      <c r="AH17" s="10"/>
      <c r="AI17" s="14"/>
      <c r="AJ17" s="14"/>
      <c r="AK17" s="10"/>
      <c r="AL17" s="14"/>
      <c r="AM17" s="14"/>
      <c r="AN17" s="10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</sheetData>
  <mergeCells count="8">
    <mergeCell ref="C1:E1"/>
    <mergeCell ref="G1:H1"/>
    <mergeCell ref="J1:K1"/>
    <mergeCell ref="M1:N1"/>
    <mergeCell ref="P1:Q1"/>
    <mergeCell ref="S1:T1"/>
    <mergeCell ref="V1:W1"/>
    <mergeCell ref="Y1:AA1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R11"/>
  <sheetViews>
    <sheetView workbookViewId="0">
      <selection activeCell="J27" sqref="J27"/>
    </sheetView>
  </sheetViews>
  <sheetFormatPr defaultColWidth="17.375" defaultRowHeight="13.5"/>
  <cols>
    <col min="1" max="1" width="17.375" customWidth="1"/>
    <col min="2" max="14" width="13.25" customWidth="1"/>
    <col min="15" max="16384" width="17.375" customWidth="1"/>
  </cols>
  <sheetData>
    <row r="1" s="2" customFormat="1" ht="33" customHeight="1" spans="1:1024 1025:16164">
      <c r="A1" s="10" t="s">
        <v>38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15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5"/>
    </row>
    <row r="2" s="3" customFormat="1" ht="33" customHeight="1" spans="1:1024 1025:16164">
      <c r="A2" s="19" t="s">
        <v>144</v>
      </c>
      <c r="B2" s="10">
        <f t="shared" ref="B2:B10" si="0">SUM(C2:N2)</f>
        <v>0</v>
      </c>
      <c r="C2" s="10">
        <f>收入分配表!F14</f>
        <v>0</v>
      </c>
      <c r="D2" s="10">
        <f>收入分配表!I14</f>
        <v>0</v>
      </c>
      <c r="E2" s="10">
        <f>收入分配表!L14</f>
        <v>0</v>
      </c>
      <c r="F2" s="10">
        <f>收入分配表!O14</f>
        <v>0</v>
      </c>
      <c r="G2" s="10">
        <f>收入分配表!R14</f>
        <v>0</v>
      </c>
      <c r="H2" s="10">
        <f>收入分配表!U14</f>
        <v>0</v>
      </c>
      <c r="I2" s="10">
        <f>收入分配表!X14</f>
        <v>0</v>
      </c>
      <c r="J2" s="10">
        <f>收入分配表!AB14</f>
        <v>0</v>
      </c>
      <c r="K2" s="10">
        <f>收入分配表!AE14</f>
        <v>0</v>
      </c>
      <c r="L2" s="10">
        <f>收入分配表!AH14</f>
        <v>0</v>
      </c>
      <c r="M2" s="10">
        <f>收入分配表!AK14</f>
        <v>0</v>
      </c>
      <c r="N2" s="10">
        <f>收入分配表!AN14</f>
        <v>0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3" customFormat="1" ht="33" customHeight="1" spans="1:1024 1025:16164">
      <c r="A3" s="19" t="s">
        <v>90</v>
      </c>
      <c r="B3" s="10">
        <f t="shared" si="0"/>
        <v>0</v>
      </c>
      <c r="C3" s="10"/>
      <c r="D3" s="10"/>
      <c r="E3" s="44"/>
      <c r="F3" s="10"/>
      <c r="G3" s="10"/>
      <c r="H3" s="10"/>
      <c r="I3" s="10"/>
      <c r="J3" s="10"/>
      <c r="K3" s="10"/>
      <c r="L3" s="10"/>
      <c r="M3" s="44"/>
      <c r="N3" s="44"/>
      <c r="O3" s="5"/>
      <c r="P3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="3" customFormat="1" ht="33" customHeight="1" spans="1:1024 1025:16164">
      <c r="A4" s="19" t="s">
        <v>114</v>
      </c>
      <c r="B4" s="10">
        <f t="shared" si="0"/>
        <v>0</v>
      </c>
      <c r="C4" s="10">
        <f t="shared" ref="C4:N4" si="1">SUM(C2:C3)</f>
        <v>0</v>
      </c>
      <c r="D4" s="10">
        <f t="shared" si="1"/>
        <v>0</v>
      </c>
      <c r="E4" s="10">
        <f t="shared" si="1"/>
        <v>0</v>
      </c>
      <c r="F4" s="10">
        <f t="shared" si="1"/>
        <v>0</v>
      </c>
      <c r="G4" s="10">
        <f t="shared" si="1"/>
        <v>0</v>
      </c>
      <c r="H4" s="10">
        <f t="shared" si="1"/>
        <v>0</v>
      </c>
      <c r="I4" s="10">
        <f t="shared" si="1"/>
        <v>0</v>
      </c>
      <c r="J4" s="10">
        <f t="shared" si="1"/>
        <v>0</v>
      </c>
      <c r="K4" s="10">
        <f t="shared" si="1"/>
        <v>0</v>
      </c>
      <c r="L4" s="10">
        <f t="shared" si="1"/>
        <v>0</v>
      </c>
      <c r="M4" s="10">
        <f t="shared" si="1"/>
        <v>0</v>
      </c>
      <c r="N4" s="10">
        <f t="shared" si="1"/>
        <v>0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="4" customFormat="1" ht="33" customHeight="1" spans="1:1024 1025:16164">
      <c r="A5" s="20" t="s">
        <v>118</v>
      </c>
      <c r="B5" s="10">
        <f t="shared" si="0"/>
        <v>0</v>
      </c>
      <c r="C5" s="14">
        <f t="shared" ref="C5:N5" si="2">SUM(C6:C7)</f>
        <v>0</v>
      </c>
      <c r="D5" s="14">
        <f t="shared" si="2"/>
        <v>0</v>
      </c>
      <c r="E5" s="14">
        <f t="shared" si="2"/>
        <v>0</v>
      </c>
      <c r="F5" s="14">
        <f t="shared" si="2"/>
        <v>0</v>
      </c>
      <c r="G5" s="14">
        <f t="shared" si="2"/>
        <v>0</v>
      </c>
      <c r="H5" s="14">
        <f t="shared" si="2"/>
        <v>0</v>
      </c>
      <c r="I5" s="14">
        <f t="shared" si="2"/>
        <v>0</v>
      </c>
      <c r="J5" s="14">
        <f t="shared" si="2"/>
        <v>0</v>
      </c>
      <c r="K5" s="14">
        <f t="shared" si="2"/>
        <v>0</v>
      </c>
      <c r="L5" s="14">
        <f t="shared" si="2"/>
        <v>0</v>
      </c>
      <c r="M5" s="14">
        <f t="shared" si="2"/>
        <v>0</v>
      </c>
      <c r="N5" s="14">
        <f t="shared" si="2"/>
        <v>0</v>
      </c>
      <c r="O5" s="15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</row>
    <row r="6" s="5" customFormat="1" ht="33" customHeight="1" spans="1:1024 1025:16164">
      <c r="A6" s="23"/>
      <c r="B6" s="10">
        <f t="shared" si="0"/>
        <v>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s="5" customFormat="1" ht="33" customHeight="1" spans="1:1024 1025:16164">
      <c r="A7" s="23"/>
      <c r="B7" s="10">
        <f t="shared" si="0"/>
        <v>0</v>
      </c>
      <c r="C7" s="25"/>
      <c r="D7" s="25"/>
      <c r="E7" s="25"/>
      <c r="F7" s="25"/>
      <c r="G7" s="25"/>
      <c r="H7" s="25"/>
      <c r="I7" s="24"/>
      <c r="J7" s="24"/>
      <c r="K7" s="24"/>
      <c r="L7" s="24"/>
      <c r="M7" s="24"/>
      <c r="N7" s="24"/>
      <c r="O7" s="45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="7" customFormat="1" ht="33" customHeight="1" spans="1:1024 1025:16164">
      <c r="A8" s="10" t="s">
        <v>145</v>
      </c>
      <c r="B8" s="10">
        <f t="shared" si="0"/>
        <v>0</v>
      </c>
      <c r="C8" s="25">
        <f t="shared" ref="C8:N8" si="3">C33</f>
        <v>0</v>
      </c>
      <c r="D8" s="25">
        <f t="shared" si="3"/>
        <v>0</v>
      </c>
      <c r="E8" s="25">
        <f t="shared" si="3"/>
        <v>0</v>
      </c>
      <c r="F8" s="25">
        <f t="shared" si="3"/>
        <v>0</v>
      </c>
      <c r="G8" s="25">
        <f t="shared" si="3"/>
        <v>0</v>
      </c>
      <c r="H8" s="25">
        <f t="shared" si="3"/>
        <v>0</v>
      </c>
      <c r="I8" s="25">
        <f t="shared" si="3"/>
        <v>0</v>
      </c>
      <c r="J8" s="25">
        <f t="shared" si="3"/>
        <v>0</v>
      </c>
      <c r="K8" s="25">
        <f t="shared" si="3"/>
        <v>0</v>
      </c>
      <c r="L8" s="25">
        <f t="shared" si="3"/>
        <v>0</v>
      </c>
      <c r="M8" s="25">
        <f t="shared" si="3"/>
        <v>0</v>
      </c>
      <c r="N8" s="25">
        <f t="shared" si="3"/>
        <v>0</v>
      </c>
      <c r="O8" s="5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="7" customFormat="1" ht="33" customHeight="1" spans="1:1024 1025:16164">
      <c r="A9" s="10" t="s">
        <v>142</v>
      </c>
      <c r="B9" s="10">
        <f t="shared" si="0"/>
        <v>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5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="7" customFormat="1" ht="33" customHeight="1" spans="1:1024 1025:16164">
      <c r="A10" s="27" t="s">
        <v>146</v>
      </c>
      <c r="B10" s="10">
        <f t="shared" si="0"/>
        <v>0</v>
      </c>
      <c r="C10" s="25">
        <f t="shared" ref="C10:N10" si="4">C4-C5+C8+C9</f>
        <v>0</v>
      </c>
      <c r="D10" s="25">
        <f t="shared" si="4"/>
        <v>0</v>
      </c>
      <c r="E10" s="25">
        <f t="shared" si="4"/>
        <v>0</v>
      </c>
      <c r="F10" s="25">
        <f t="shared" si="4"/>
        <v>0</v>
      </c>
      <c r="G10" s="25">
        <f t="shared" si="4"/>
        <v>0</v>
      </c>
      <c r="H10" s="25">
        <f t="shared" si="4"/>
        <v>0</v>
      </c>
      <c r="I10" s="25">
        <f t="shared" si="4"/>
        <v>0</v>
      </c>
      <c r="J10" s="25">
        <f t="shared" si="4"/>
        <v>0</v>
      </c>
      <c r="K10" s="25">
        <f t="shared" si="4"/>
        <v>0</v>
      </c>
      <c r="L10" s="25">
        <f t="shared" si="4"/>
        <v>0</v>
      </c>
      <c r="M10" s="25">
        <f t="shared" si="4"/>
        <v>0</v>
      </c>
      <c r="N10" s="25">
        <f t="shared" si="4"/>
        <v>0</v>
      </c>
      <c r="O10" s="1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="7" customFormat="1" ht="33" customHeight="1" spans="1:1024 1025:16164">
      <c r="A11" s="3"/>
      <c r="B11" s="3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5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B16" sqref="B16"/>
    </sheetView>
  </sheetViews>
  <sheetFormatPr defaultColWidth="9" defaultRowHeight="30" customHeight="1" outlineLevelCol="7"/>
  <cols>
    <col min="1" max="1" width="17" style="36" customWidth="1"/>
    <col min="2" max="2" width="76" style="36" customWidth="1"/>
    <col min="3" max="3" width="12.5" style="36" customWidth="1"/>
    <col min="4" max="4" width="11.5" style="37"/>
    <col min="5" max="5" width="12.875" style="37"/>
    <col min="6" max="6" width="9.875" style="36" customWidth="1"/>
    <col min="7" max="7" width="12.875" style="36"/>
    <col min="8" max="16384" width="9" style="36"/>
  </cols>
  <sheetData>
    <row r="1" s="35" customFormat="1" customHeight="1" spans="1:8">
      <c r="A1" s="38" t="s">
        <v>147</v>
      </c>
      <c r="B1" s="38" t="s">
        <v>148</v>
      </c>
      <c r="C1" s="38" t="s">
        <v>149</v>
      </c>
      <c r="D1" s="39" t="s">
        <v>150</v>
      </c>
      <c r="E1" s="39" t="s">
        <v>151</v>
      </c>
      <c r="F1" s="35" t="s">
        <v>83</v>
      </c>
      <c r="G1" s="40">
        <f>C13-D13+E12</f>
        <v>200155.9161</v>
      </c>
    </row>
    <row r="2" s="36" customFormat="1" customHeight="1" spans="1:8">
      <c r="A2" s="41"/>
      <c r="B2" s="41" t="s">
        <v>152</v>
      </c>
      <c r="C2" s="42">
        <v>100000</v>
      </c>
      <c r="D2" s="41"/>
      <c r="E2" s="42">
        <f>C2-D2</f>
        <v>100000</v>
      </c>
    </row>
    <row r="3" s="36" customFormat="1" customHeight="1" spans="1:8">
      <c r="A3" s="43">
        <v>45653</v>
      </c>
      <c r="B3" s="41" t="s">
        <v>153</v>
      </c>
      <c r="C3" s="41"/>
      <c r="D3" s="42">
        <v>19000</v>
      </c>
      <c r="E3" s="42">
        <f t="shared" ref="E3:E15" si="0">C3-D3+E2</f>
        <v>81000</v>
      </c>
      <c r="G3" s="36" t="s">
        <v>154</v>
      </c>
      <c r="H3" s="36" t="s">
        <v>155</v>
      </c>
    </row>
    <row r="4" s="36" customFormat="1" customHeight="1" spans="1:8">
      <c r="A4" s="43">
        <v>45659</v>
      </c>
      <c r="B4" s="41" t="s">
        <v>156</v>
      </c>
      <c r="C4" s="41"/>
      <c r="D4" s="42">
        <f>4871.91*75%</f>
        <v>3653.9325</v>
      </c>
      <c r="E4" s="42">
        <f t="shared" si="0"/>
        <v>77346.0675</v>
      </c>
    </row>
    <row r="5" s="36" customFormat="1" customHeight="1" spans="1:8">
      <c r="A5" s="43">
        <v>45659</v>
      </c>
      <c r="B5" s="41" t="s">
        <v>157</v>
      </c>
      <c r="C5" s="41"/>
      <c r="D5" s="42">
        <v>8250</v>
      </c>
      <c r="E5" s="42">
        <f t="shared" si="0"/>
        <v>69096.0675</v>
      </c>
    </row>
    <row r="6" s="36" customFormat="1" customHeight="1" spans="1:8">
      <c r="A6" s="43">
        <v>45720</v>
      </c>
      <c r="B6" s="41" t="s">
        <v>158</v>
      </c>
      <c r="C6" s="41"/>
      <c r="D6" s="42">
        <v>19000</v>
      </c>
      <c r="E6" s="42">
        <f t="shared" si="0"/>
        <v>50096.0675</v>
      </c>
    </row>
    <row r="7" s="36" customFormat="1" customHeight="1" spans="1:8">
      <c r="A7" s="43">
        <v>45742</v>
      </c>
      <c r="B7" s="41" t="s">
        <v>159</v>
      </c>
      <c r="C7" s="41">
        <v>80000</v>
      </c>
      <c r="D7" s="42"/>
      <c r="E7" s="42">
        <f t="shared" si="0"/>
        <v>130096.0675</v>
      </c>
    </row>
    <row r="8" s="36" customFormat="1" customHeight="1" spans="1:8">
      <c r="A8" s="43">
        <v>45803</v>
      </c>
      <c r="B8" s="41" t="s">
        <v>160</v>
      </c>
      <c r="C8" s="41"/>
      <c r="D8" s="42">
        <v>2195.97</v>
      </c>
      <c r="E8" s="42">
        <f t="shared" si="0"/>
        <v>127900.0975</v>
      </c>
    </row>
    <row r="9" customHeight="1" spans="1:8">
      <c r="A9" s="43">
        <v>45887</v>
      </c>
      <c r="B9" s="41" t="s">
        <v>161</v>
      </c>
      <c r="C9" s="41"/>
      <c r="D9" s="42">
        <v>4350</v>
      </c>
      <c r="E9" s="42">
        <f t="shared" si="0"/>
        <v>123550.0975</v>
      </c>
    </row>
    <row r="10" customHeight="1" spans="1:8">
      <c r="A10" s="43">
        <v>45928</v>
      </c>
      <c r="B10" s="41" t="s">
        <v>162</v>
      </c>
      <c r="C10" s="41"/>
      <c r="D10" s="42">
        <v>2848.29</v>
      </c>
      <c r="E10" s="42">
        <f t="shared" si="0"/>
        <v>120701.8075</v>
      </c>
    </row>
    <row r="11" customHeight="1" spans="1:8">
      <c r="A11" s="43">
        <v>46054</v>
      </c>
      <c r="B11" s="41" t="s">
        <v>163</v>
      </c>
      <c r="C11" s="41">
        <v>24000</v>
      </c>
      <c r="D11" s="42"/>
      <c r="E11" s="42">
        <f t="shared" si="0"/>
        <v>144701.8075</v>
      </c>
    </row>
    <row r="12" customHeight="1" spans="1:8">
      <c r="A12" s="43">
        <v>46091</v>
      </c>
      <c r="B12" s="41" t="s">
        <v>164</v>
      </c>
      <c r="C12" s="41">
        <f>140000-84000</f>
        <v>56000</v>
      </c>
      <c r="D12" s="42"/>
      <c r="E12" s="42">
        <f t="shared" si="0"/>
        <v>200701.8075</v>
      </c>
    </row>
    <row r="13" customHeight="1" spans="1:8">
      <c r="A13" s="43"/>
      <c r="B13" s="41" t="s">
        <v>165</v>
      </c>
      <c r="C13" s="41"/>
      <c r="D13" s="42">
        <v>545.8914</v>
      </c>
      <c r="E13" s="42">
        <f t="shared" si="0"/>
        <v>200155.9161</v>
      </c>
    </row>
    <row r="14" customHeight="1" spans="1:8">
      <c r="A14" s="43"/>
      <c r="B14" s="41" t="s">
        <v>166</v>
      </c>
      <c r="C14" s="41"/>
      <c r="D14" s="42">
        <v>200000</v>
      </c>
      <c r="E14" s="42">
        <f t="shared" si="0"/>
        <v>155.916100000002</v>
      </c>
    </row>
    <row r="15" customHeight="1" spans="1:8">
      <c r="E15" s="40">
        <f t="shared" si="0"/>
        <v>155.916100000002</v>
      </c>
    </row>
    <row r="16" customHeight="1" spans="1:8">
      <c r="B16" s="36" t="s">
        <v>167</v>
      </c>
      <c r="C16" s="36">
        <f>160000*0.00015+(3653.93+2195.97+2848.29)/1.06*0.06*1.06</f>
        <v>545.8914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C9" sqref="C9"/>
    </sheetView>
  </sheetViews>
  <sheetFormatPr defaultColWidth="17.625" defaultRowHeight="33" customHeight="1" outlineLevelRow="5"/>
  <cols>
    <col min="2" max="5" width="17.625" style="29"/>
    <col min="6" max="8" width="17.625" style="29" customWidth="1"/>
    <col min="9" max="16375" width="17.625" customWidth="1"/>
  </cols>
  <sheetData>
    <row r="1" s="28" customFormat="1" customHeight="1" spans="1:10">
      <c r="A1" s="30" t="s">
        <v>168</v>
      </c>
      <c r="B1" s="31" t="s">
        <v>10</v>
      </c>
      <c r="C1" s="31" t="s">
        <v>4</v>
      </c>
      <c r="D1" s="31" t="s">
        <v>5</v>
      </c>
      <c r="E1" s="31" t="s">
        <v>6</v>
      </c>
      <c r="F1" s="31" t="s">
        <v>7</v>
      </c>
      <c r="G1" s="31" t="s">
        <v>8</v>
      </c>
      <c r="H1" s="31" t="s">
        <v>41</v>
      </c>
      <c r="I1" s="31" t="s">
        <v>42</v>
      </c>
      <c r="J1" s="31" t="s">
        <v>43</v>
      </c>
    </row>
    <row r="2" customHeight="1" spans="1:10">
      <c r="A2" s="32" t="s">
        <v>149</v>
      </c>
      <c r="B2" s="33">
        <f>SUM(C2:E2)</f>
        <v>10123.23</v>
      </c>
      <c r="C2" s="33">
        <f>1300+900</f>
        <v>2200</v>
      </c>
      <c r="D2" s="33">
        <f>7523.23+400</f>
        <v>7923.23</v>
      </c>
      <c r="E2" s="33"/>
      <c r="F2" s="33"/>
      <c r="G2" s="33"/>
      <c r="H2" s="33"/>
      <c r="I2" s="32"/>
      <c r="J2" s="32"/>
    </row>
    <row r="3" customHeight="1" spans="1:10">
      <c r="A3" s="32" t="s">
        <v>150</v>
      </c>
      <c r="B3" s="33">
        <f>SUM(C3:E3)</f>
        <v>2510.9</v>
      </c>
      <c r="C3" s="33">
        <v>2110.9</v>
      </c>
      <c r="D3" s="33">
        <f>400</f>
        <v>400</v>
      </c>
      <c r="E3" s="33"/>
      <c r="F3" s="33"/>
      <c r="G3" s="33"/>
      <c r="H3" s="33"/>
      <c r="I3" s="32"/>
      <c r="J3" s="32"/>
    </row>
    <row r="4" customHeight="1" spans="1:10">
      <c r="A4" s="32" t="s">
        <v>169</v>
      </c>
      <c r="B4" s="33">
        <f>SUM(C4:E4)</f>
        <v>21.05</v>
      </c>
      <c r="C4" s="33">
        <f>4.5-0.08</f>
        <v>4.42</v>
      </c>
      <c r="D4" s="33">
        <f>9-5.87+4.5</f>
        <v>7.63</v>
      </c>
      <c r="E4" s="33">
        <v>9</v>
      </c>
      <c r="F4" s="33"/>
      <c r="G4" s="33"/>
      <c r="H4" s="33"/>
      <c r="I4" s="32"/>
      <c r="J4" s="32"/>
    </row>
    <row r="5" customHeight="1" spans="1:10">
      <c r="A5" s="32" t="s">
        <v>56</v>
      </c>
      <c r="B5" s="33">
        <f>SUM(C5:E5)</f>
        <v>0</v>
      </c>
      <c r="C5" s="33"/>
      <c r="D5" s="33"/>
      <c r="E5" s="33"/>
      <c r="F5" s="33"/>
      <c r="G5" s="33"/>
      <c r="H5" s="33"/>
      <c r="I5" s="32"/>
      <c r="J5" s="32"/>
    </row>
    <row r="6" customHeight="1" spans="1:10">
      <c r="A6" s="32" t="s">
        <v>139</v>
      </c>
      <c r="B6" s="34">
        <f>B2-B3-B4-B5</f>
        <v>7591.28</v>
      </c>
      <c r="C6" s="33">
        <f>C2-C3-C4-C5</f>
        <v>84.6799999999999</v>
      </c>
      <c r="D6" s="33">
        <f>D2-D3-D4-D5</f>
        <v>7515.6</v>
      </c>
      <c r="E6" s="33">
        <f>E2-E3-E4-E5</f>
        <v>-9</v>
      </c>
      <c r="F6" s="33"/>
      <c r="G6" s="33"/>
      <c r="H6" s="33"/>
      <c r="I6" s="32"/>
      <c r="J6" s="32"/>
    </row>
  </sheetData>
  <pageMargins left="0.75" right="0.75" top="1" bottom="1" header="0.5" footer="0.5"/>
  <headerFooter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Q23"/>
  <sheetViews>
    <sheetView workbookViewId="0">
      <selection activeCell="C14" sqref="C14"/>
    </sheetView>
  </sheetViews>
  <sheetFormatPr defaultColWidth="14.875" defaultRowHeight="14.25"/>
  <cols>
    <col min="1" max="1" width="19.875" style="7" customWidth="1"/>
    <col min="2" max="14" width="14.875" style="7" customWidth="1"/>
    <col min="15" max="26" width="14.875" style="8" customWidth="1"/>
    <col min="27" max="16163" width="14.875" style="7" customWidth="1"/>
    <col min="16164" max="16384" width="14.875" style="9"/>
  </cols>
  <sheetData>
    <row r="1" s="1" customFormat="1" ht="21.75" customHeight="1" spans="1:1024 1025:16163">
      <c r="A1" s="10"/>
      <c r="B1" s="10"/>
      <c r="C1" s="11"/>
      <c r="D1" s="12"/>
      <c r="E1" s="13"/>
      <c r="F1" s="14"/>
      <c r="G1" s="14"/>
      <c r="H1" s="14"/>
      <c r="I1" s="14"/>
      <c r="J1" s="14"/>
      <c r="K1" s="14"/>
      <c r="L1" s="14"/>
      <c r="M1" s="14"/>
      <c r="N1" s="14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6"/>
    </row>
    <row r="2" s="2" customFormat="1" ht="21.75" customHeight="1" spans="1:1024 1025:16163">
      <c r="A2" s="10" t="s">
        <v>9</v>
      </c>
      <c r="B2" s="17" t="s">
        <v>10</v>
      </c>
      <c r="C2" s="14" t="s">
        <v>0</v>
      </c>
      <c r="D2" s="14" t="s">
        <v>1</v>
      </c>
      <c r="E2" s="14" t="s">
        <v>2</v>
      </c>
      <c r="F2" s="14" t="s">
        <v>3</v>
      </c>
      <c r="G2" s="14" t="s">
        <v>4</v>
      </c>
      <c r="H2" s="14" t="s">
        <v>5</v>
      </c>
      <c r="I2" s="14" t="s">
        <v>6</v>
      </c>
      <c r="J2" s="14" t="s">
        <v>7</v>
      </c>
      <c r="K2" s="14" t="s">
        <v>8</v>
      </c>
      <c r="L2" s="14" t="s">
        <v>41</v>
      </c>
      <c r="M2" s="14" t="s">
        <v>42</v>
      </c>
      <c r="N2" s="14" t="s">
        <v>43</v>
      </c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5"/>
    </row>
    <row r="3" s="3" customFormat="1" ht="21.75" customHeight="1" spans="1:1024 1025:16163">
      <c r="A3" s="19" t="s">
        <v>44</v>
      </c>
      <c r="B3" s="10">
        <f t="shared" ref="B3:B23" si="0">SUM(C3:N3)</f>
        <v>315889.510625</v>
      </c>
      <c r="C3" s="10">
        <f>收入分配表!F11</f>
        <v>285889.510625</v>
      </c>
      <c r="D3" s="10">
        <f>收入分配表!I11</f>
        <v>20000</v>
      </c>
      <c r="E3" s="10">
        <f>收入分配表!L11</f>
        <v>0</v>
      </c>
      <c r="F3" s="10">
        <f>收入分配表!O11</f>
        <v>10000</v>
      </c>
      <c r="G3" s="10">
        <f>收入分配表!R11</f>
        <v>0</v>
      </c>
      <c r="H3" s="10">
        <f>收入分配表!U11</f>
        <v>0</v>
      </c>
      <c r="I3" s="10">
        <f>收入分配表!X11</f>
        <v>0</v>
      </c>
      <c r="J3" s="10">
        <f>收入分配表!AB11</f>
        <v>0</v>
      </c>
      <c r="K3" s="10">
        <f>收入分配表!AE11</f>
        <v>0</v>
      </c>
      <c r="L3" s="10">
        <f>收入分配表!AH11</f>
        <v>0</v>
      </c>
      <c r="M3" s="10">
        <f>收入分配表!AK11</f>
        <v>0</v>
      </c>
      <c r="N3" s="10">
        <f>收入分配表!AN11</f>
        <v>0</v>
      </c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="4" customFormat="1" ht="23" customHeight="1" spans="1:1024 1025:16163">
      <c r="A4" s="20" t="s">
        <v>45</v>
      </c>
      <c r="B4" s="10">
        <f t="shared" si="0"/>
        <v>65795</v>
      </c>
      <c r="C4" s="14">
        <f t="shared" ref="C4:N4" si="1">C10+C16+C22</f>
        <v>31800</v>
      </c>
      <c r="D4" s="14">
        <f t="shared" si="1"/>
        <v>3200</v>
      </c>
      <c r="E4" s="14">
        <f t="shared" si="1"/>
        <v>2000</v>
      </c>
      <c r="F4" s="14">
        <f t="shared" si="1"/>
        <v>12795</v>
      </c>
      <c r="G4" s="14">
        <f t="shared" si="1"/>
        <v>2000</v>
      </c>
      <c r="H4" s="14">
        <f t="shared" si="1"/>
        <v>2000</v>
      </c>
      <c r="I4" s="14">
        <f t="shared" si="1"/>
        <v>2000</v>
      </c>
      <c r="J4" s="14">
        <f t="shared" si="1"/>
        <v>2000</v>
      </c>
      <c r="K4" s="14">
        <f t="shared" si="1"/>
        <v>2000</v>
      </c>
      <c r="L4" s="14">
        <f t="shared" si="1"/>
        <v>2000</v>
      </c>
      <c r="M4" s="14">
        <f t="shared" si="1"/>
        <v>2000</v>
      </c>
      <c r="N4" s="14">
        <f t="shared" si="1"/>
        <v>2000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</row>
    <row r="5" s="5" customFormat="1" ht="21" customHeight="1" spans="1:1024 1025:16163">
      <c r="A5" s="23" t="s">
        <v>46</v>
      </c>
      <c r="B5" s="10">
        <f t="shared" si="0"/>
        <v>11132.0754716981</v>
      </c>
      <c r="C5" s="24">
        <f>收入分配表!F7/1.06*0.06</f>
        <v>0</v>
      </c>
      <c r="D5" s="24">
        <f>收入分配表!I11/1.06*0.06</f>
        <v>1132.07547169811</v>
      </c>
      <c r="E5" s="25">
        <f>收入分配表!L11</f>
        <v>0</v>
      </c>
      <c r="F5" s="25">
        <f>收入分配表!O11</f>
        <v>10000</v>
      </c>
      <c r="G5" s="25">
        <f>收入分配表!R11</f>
        <v>0</v>
      </c>
      <c r="H5" s="25">
        <f>收入分配表!U11</f>
        <v>0</v>
      </c>
      <c r="I5" s="25">
        <f>收入分配表!X11</f>
        <v>0</v>
      </c>
      <c r="J5" s="25">
        <f>收入分配表!AB11</f>
        <v>0</v>
      </c>
      <c r="K5" s="25">
        <f>收入分配表!AE11</f>
        <v>0</v>
      </c>
      <c r="L5" s="25">
        <f>收入分配表!AH11</f>
        <v>0</v>
      </c>
      <c r="M5" s="25">
        <f>收入分配表!AK11</f>
        <v>0</v>
      </c>
      <c r="N5" s="25">
        <f>收入分配表!AN11</f>
        <v>0</v>
      </c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="5" customFormat="1" ht="23" customHeight="1" spans="1:1024 1025:16163">
      <c r="A6" s="23" t="s">
        <v>47</v>
      </c>
      <c r="B6" s="10">
        <f t="shared" si="0"/>
        <v>667.924528301887</v>
      </c>
      <c r="C6" s="24">
        <f t="shared" ref="C6:N6" si="2">C5*6%</f>
        <v>0</v>
      </c>
      <c r="D6" s="24">
        <f t="shared" si="2"/>
        <v>67.9245283018868</v>
      </c>
      <c r="E6" s="24">
        <f t="shared" si="2"/>
        <v>0</v>
      </c>
      <c r="F6" s="24">
        <f t="shared" si="2"/>
        <v>600</v>
      </c>
      <c r="G6" s="24">
        <f t="shared" si="2"/>
        <v>0</v>
      </c>
      <c r="H6" s="24">
        <f t="shared" si="2"/>
        <v>0</v>
      </c>
      <c r="I6" s="24">
        <f t="shared" si="2"/>
        <v>0</v>
      </c>
      <c r="J6" s="24">
        <f t="shared" si="2"/>
        <v>0</v>
      </c>
      <c r="K6" s="24">
        <f t="shared" si="2"/>
        <v>0</v>
      </c>
      <c r="L6" s="24">
        <f t="shared" si="2"/>
        <v>0</v>
      </c>
      <c r="M6" s="24">
        <f t="shared" si="2"/>
        <v>0</v>
      </c>
      <c r="N6" s="24">
        <f t="shared" si="2"/>
        <v>0</v>
      </c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="5" customFormat="1" ht="23" customHeight="1" spans="1:1024 1025:16163">
      <c r="A7" s="23" t="s">
        <v>48</v>
      </c>
      <c r="B7" s="10">
        <f t="shared" si="0"/>
        <v>195</v>
      </c>
      <c r="C7" s="24">
        <f>收入分配表!F4*0.015%</f>
        <v>0</v>
      </c>
      <c r="D7" s="14">
        <f>收入分配表!I4*0.015%</f>
        <v>0</v>
      </c>
      <c r="E7" s="14">
        <f>收入分配表!L4*0.015%</f>
        <v>0</v>
      </c>
      <c r="F7" s="14">
        <f>收入分配表!O4*0.015%</f>
        <v>195</v>
      </c>
      <c r="G7" s="14">
        <f>收入分配表!R4*0.015%</f>
        <v>0</v>
      </c>
      <c r="H7" s="14">
        <f>收入分配表!U4*0.015%</f>
        <v>0</v>
      </c>
      <c r="I7" s="14">
        <f>收入分配表!X4*0.015%</f>
        <v>0</v>
      </c>
      <c r="J7" s="14">
        <f>收入分配表!AB4*0.015%</f>
        <v>0</v>
      </c>
      <c r="K7" s="14">
        <f>收入分配表!AE4*0.015%</f>
        <v>0</v>
      </c>
      <c r="L7" s="14">
        <f>收入分配表!AH4*0.015%</f>
        <v>0</v>
      </c>
      <c r="M7" s="14">
        <f>收入分配表!AK4*0.015%</f>
        <v>0</v>
      </c>
      <c r="N7" s="14">
        <f>收入分配表!AN4*0.015%</f>
        <v>0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="5" customFormat="1" ht="23" customHeight="1" spans="1:1024 1025:16163">
      <c r="A8" s="23" t="s">
        <v>49</v>
      </c>
      <c r="B8" s="10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="5" customFormat="1" ht="23" customHeight="1" spans="1:1024 1025:16163">
      <c r="A9" s="23" t="s">
        <v>50</v>
      </c>
      <c r="B9" s="10">
        <f t="shared" si="0"/>
        <v>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="6" customFormat="1" ht="23" customHeight="1" spans="1:1024 1025:16163">
      <c r="A10" s="20" t="s">
        <v>51</v>
      </c>
      <c r="B10" s="10">
        <f t="shared" si="0"/>
        <v>11995</v>
      </c>
      <c r="C10" s="14">
        <f t="shared" ref="C10:N10" si="3">SUM(C5:C9)</f>
        <v>0</v>
      </c>
      <c r="D10" s="14">
        <f t="shared" si="3"/>
        <v>1200</v>
      </c>
      <c r="E10" s="14">
        <f t="shared" si="3"/>
        <v>0</v>
      </c>
      <c r="F10" s="14">
        <f t="shared" si="3"/>
        <v>10795</v>
      </c>
      <c r="G10" s="14">
        <f t="shared" si="3"/>
        <v>0</v>
      </c>
      <c r="H10" s="14">
        <f t="shared" si="3"/>
        <v>0</v>
      </c>
      <c r="I10" s="14">
        <f t="shared" si="3"/>
        <v>0</v>
      </c>
      <c r="J10" s="14">
        <f t="shared" si="3"/>
        <v>0</v>
      </c>
      <c r="K10" s="14">
        <f t="shared" si="3"/>
        <v>0</v>
      </c>
      <c r="L10" s="14">
        <f t="shared" si="3"/>
        <v>0</v>
      </c>
      <c r="M10" s="14">
        <f t="shared" si="3"/>
        <v>0</v>
      </c>
      <c r="N10" s="14">
        <f t="shared" si="3"/>
        <v>0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4"/>
    </row>
    <row r="11" s="5" customFormat="1" ht="23" customHeight="1" spans="1:1024 1025:16163">
      <c r="A11" s="23" t="s">
        <v>52</v>
      </c>
      <c r="B11" s="10">
        <f t="shared" si="0"/>
        <v>24000</v>
      </c>
      <c r="C11" s="25">
        <v>2000</v>
      </c>
      <c r="D11" s="25">
        <v>2000</v>
      </c>
      <c r="E11" s="25">
        <v>2000</v>
      </c>
      <c r="F11" s="25">
        <v>2000</v>
      </c>
      <c r="G11" s="25">
        <v>2000</v>
      </c>
      <c r="H11" s="25">
        <v>2000</v>
      </c>
      <c r="I11" s="25">
        <v>2000</v>
      </c>
      <c r="J11" s="25">
        <v>2000</v>
      </c>
      <c r="K11" s="25">
        <v>2000</v>
      </c>
      <c r="L11" s="25">
        <v>2000</v>
      </c>
      <c r="M11" s="25">
        <v>2000</v>
      </c>
      <c r="N11" s="25">
        <v>2000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="5" customFormat="1" ht="23" customHeight="1" spans="1:1024 1025:16163">
      <c r="A12" s="23" t="s">
        <v>86</v>
      </c>
      <c r="B12" s="10">
        <f t="shared" si="0"/>
        <v>0</v>
      </c>
      <c r="C12" s="25"/>
      <c r="D12" s="25"/>
      <c r="E12" s="25"/>
      <c r="F12" s="25"/>
      <c r="G12" s="25"/>
      <c r="H12" s="25"/>
      <c r="I12" s="24"/>
      <c r="J12" s="24"/>
      <c r="K12" s="24"/>
      <c r="L12" s="24"/>
      <c r="M12" s="24"/>
      <c r="N12" s="24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="5" customFormat="1" ht="23" customHeight="1" spans="1:1024 1025:16163">
      <c r="A13" s="23" t="s">
        <v>54</v>
      </c>
      <c r="B13" s="10">
        <f t="shared" si="0"/>
        <v>0</v>
      </c>
      <c r="C13" s="25"/>
      <c r="D13" s="25"/>
      <c r="E13" s="25"/>
      <c r="F13" s="25"/>
      <c r="G13" s="25"/>
      <c r="H13" s="25"/>
      <c r="I13" s="24"/>
      <c r="J13" s="24"/>
      <c r="K13" s="24"/>
      <c r="L13" s="24"/>
      <c r="M13" s="24"/>
      <c r="N13" s="24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="5" customFormat="1" ht="23" customHeight="1" spans="1:1024 1025:16163">
      <c r="A14" s="23" t="s">
        <v>55</v>
      </c>
      <c r="B14" s="10">
        <f t="shared" si="0"/>
        <v>29800</v>
      </c>
      <c r="C14" s="25">
        <v>29800</v>
      </c>
      <c r="D14" s="25"/>
      <c r="E14" s="25"/>
      <c r="F14" s="25"/>
      <c r="G14" s="25"/>
      <c r="H14" s="25"/>
      <c r="I14" s="24"/>
      <c r="J14" s="24"/>
      <c r="K14" s="24"/>
      <c r="L14" s="24"/>
      <c r="M14" s="24"/>
      <c r="N14" s="24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="5" customFormat="1" ht="23" customHeight="1" spans="1:1024 1025:16163">
      <c r="A15" s="23" t="s">
        <v>56</v>
      </c>
      <c r="B15" s="10">
        <f t="shared" si="0"/>
        <v>0</v>
      </c>
      <c r="C15" s="24"/>
      <c r="D15" s="24"/>
      <c r="E15" s="24"/>
      <c r="F15" s="24"/>
      <c r="G15" s="25"/>
      <c r="H15" s="25"/>
      <c r="I15" s="26"/>
      <c r="J15" s="26"/>
      <c r="K15" s="26"/>
      <c r="L15" s="26"/>
      <c r="M15" s="26"/>
      <c r="N15" s="26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="6" customFormat="1" ht="23" customHeight="1" spans="1:1024 1025:16163">
      <c r="A16" s="20" t="s">
        <v>57</v>
      </c>
      <c r="B16" s="10">
        <f t="shared" si="0"/>
        <v>53800</v>
      </c>
      <c r="C16" s="14">
        <f t="shared" ref="C16:N16" si="4">SUM(C11:C15)</f>
        <v>31800</v>
      </c>
      <c r="D16" s="14">
        <f t="shared" si="4"/>
        <v>2000</v>
      </c>
      <c r="E16" s="14">
        <f t="shared" si="4"/>
        <v>2000</v>
      </c>
      <c r="F16" s="14">
        <f t="shared" si="4"/>
        <v>2000</v>
      </c>
      <c r="G16" s="14">
        <f t="shared" si="4"/>
        <v>2000</v>
      </c>
      <c r="H16" s="14">
        <f t="shared" si="4"/>
        <v>2000</v>
      </c>
      <c r="I16" s="14">
        <f t="shared" si="4"/>
        <v>2000</v>
      </c>
      <c r="J16" s="14">
        <f t="shared" si="4"/>
        <v>2000</v>
      </c>
      <c r="K16" s="14">
        <f t="shared" si="4"/>
        <v>2000</v>
      </c>
      <c r="L16" s="14">
        <f t="shared" si="4"/>
        <v>2000</v>
      </c>
      <c r="M16" s="14">
        <f t="shared" si="4"/>
        <v>2000</v>
      </c>
      <c r="N16" s="14">
        <f t="shared" si="4"/>
        <v>2000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4"/>
    </row>
    <row r="17" s="6" customFormat="1" ht="23" customHeight="1" spans="1:27">
      <c r="A17" s="23" t="s">
        <v>58</v>
      </c>
      <c r="B17" s="10">
        <f t="shared" si="0"/>
        <v>0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4"/>
    </row>
    <row r="18" s="6" customFormat="1" ht="23" customHeight="1" spans="1:27">
      <c r="A18" s="23" t="s">
        <v>87</v>
      </c>
      <c r="B18" s="10">
        <f t="shared" si="0"/>
        <v>0</v>
      </c>
      <c r="C18" s="25"/>
      <c r="D18" s="14"/>
      <c r="E18" s="24"/>
      <c r="F18" s="25"/>
      <c r="G18" s="25"/>
      <c r="H18" s="25"/>
      <c r="I18" s="25"/>
      <c r="J18" s="25"/>
      <c r="K18" s="25"/>
      <c r="L18" s="25"/>
      <c r="M18" s="25"/>
      <c r="N18" s="2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4"/>
    </row>
    <row r="19" s="6" customFormat="1" ht="23" customHeight="1" spans="1:27">
      <c r="A19" s="23" t="s">
        <v>61</v>
      </c>
      <c r="B19" s="10">
        <f t="shared" si="0"/>
        <v>0</v>
      </c>
      <c r="C19" s="25"/>
      <c r="D19" s="25"/>
      <c r="E19" s="25"/>
      <c r="F19" s="24"/>
      <c r="G19" s="25"/>
      <c r="H19" s="24"/>
      <c r="I19" s="25"/>
      <c r="J19" s="25"/>
      <c r="K19" s="25"/>
      <c r="L19" s="25"/>
      <c r="M19" s="25"/>
      <c r="N19" s="2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4"/>
    </row>
    <row r="20" s="6" customFormat="1" ht="23" customHeight="1" spans="1:27">
      <c r="A20" s="23" t="s">
        <v>62</v>
      </c>
      <c r="B20" s="10">
        <f t="shared" si="0"/>
        <v>0</v>
      </c>
      <c r="C20" s="25"/>
      <c r="D20" s="25"/>
      <c r="E20" s="25"/>
      <c r="F20" s="24"/>
      <c r="G20" s="25"/>
      <c r="H20" s="24"/>
      <c r="I20" s="25"/>
      <c r="J20" s="25"/>
      <c r="K20" s="25"/>
      <c r="L20" s="25"/>
      <c r="M20" s="25"/>
      <c r="N20" s="2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4"/>
    </row>
    <row r="21" s="6" customFormat="1" ht="23" customHeight="1" spans="1:27">
      <c r="A21" s="23" t="s">
        <v>56</v>
      </c>
      <c r="B21" s="10">
        <f t="shared" si="0"/>
        <v>0</v>
      </c>
      <c r="C21" s="25"/>
      <c r="D21" s="25"/>
      <c r="E21" s="25"/>
      <c r="F21" s="24"/>
      <c r="G21" s="25"/>
      <c r="H21" s="24"/>
      <c r="I21" s="25"/>
      <c r="J21" s="25"/>
      <c r="K21" s="25"/>
      <c r="L21" s="25"/>
      <c r="M21" s="25"/>
      <c r="N21" s="2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4"/>
    </row>
    <row r="22" s="6" customFormat="1" ht="23" customHeight="1" spans="1:27">
      <c r="A22" s="20" t="s">
        <v>63</v>
      </c>
      <c r="B22" s="10">
        <f t="shared" si="0"/>
        <v>0</v>
      </c>
      <c r="C22" s="14">
        <f t="shared" ref="C22:N22" si="5">SUM(C17:C21)</f>
        <v>0</v>
      </c>
      <c r="D22" s="14">
        <f t="shared" si="5"/>
        <v>0</v>
      </c>
      <c r="E22" s="14">
        <f t="shared" si="5"/>
        <v>0</v>
      </c>
      <c r="F22" s="14">
        <f t="shared" si="5"/>
        <v>0</v>
      </c>
      <c r="G22" s="14">
        <f t="shared" si="5"/>
        <v>0</v>
      </c>
      <c r="H22" s="14">
        <f t="shared" si="5"/>
        <v>0</v>
      </c>
      <c r="I22" s="14">
        <f t="shared" si="5"/>
        <v>0</v>
      </c>
      <c r="J22" s="14">
        <f t="shared" si="5"/>
        <v>0</v>
      </c>
      <c r="K22" s="14">
        <f t="shared" si="5"/>
        <v>0</v>
      </c>
      <c r="L22" s="14">
        <f t="shared" si="5"/>
        <v>0</v>
      </c>
      <c r="M22" s="14">
        <f t="shared" si="5"/>
        <v>0</v>
      </c>
      <c r="N22" s="14">
        <f t="shared" si="5"/>
        <v>0</v>
      </c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4"/>
    </row>
    <row r="23" s="7" customFormat="1" ht="23" customHeight="1" spans="1:27">
      <c r="A23" s="27" t="s">
        <v>64</v>
      </c>
      <c r="B23" s="10">
        <f t="shared" si="0"/>
        <v>250094.510625</v>
      </c>
      <c r="C23" s="25">
        <f t="shared" ref="C23:N23" si="6">C3-C4</f>
        <v>254089.510625</v>
      </c>
      <c r="D23" s="25">
        <f t="shared" si="6"/>
        <v>16800</v>
      </c>
      <c r="E23" s="25">
        <f t="shared" si="6"/>
        <v>-2000</v>
      </c>
      <c r="F23" s="25">
        <f t="shared" si="6"/>
        <v>-2795</v>
      </c>
      <c r="G23" s="25">
        <f t="shared" si="6"/>
        <v>-2000</v>
      </c>
      <c r="H23" s="25">
        <f t="shared" si="6"/>
        <v>-2000</v>
      </c>
      <c r="I23" s="25">
        <f t="shared" si="6"/>
        <v>-2000</v>
      </c>
      <c r="J23" s="25">
        <f t="shared" si="6"/>
        <v>-2000</v>
      </c>
      <c r="K23" s="25">
        <f t="shared" si="6"/>
        <v>-2000</v>
      </c>
      <c r="L23" s="25">
        <f t="shared" si="6"/>
        <v>-2000</v>
      </c>
      <c r="M23" s="25">
        <f t="shared" si="6"/>
        <v>-2000</v>
      </c>
      <c r="N23" s="25">
        <f t="shared" si="6"/>
        <v>-2000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</sheetData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Q39"/>
  <sheetViews>
    <sheetView tabSelected="1" workbookViewId="0">
      <pane xSplit="2" ySplit="4" topLeftCell="C5" activePane="bottomRight" state="frozen"/>
      <selection/>
      <selection pane="topRight"/>
      <selection pane="bottomLeft"/>
      <selection pane="bottomRight" activeCell="B30" sqref="B30"/>
    </sheetView>
  </sheetViews>
  <sheetFormatPr defaultColWidth="14.875" defaultRowHeight="14.25"/>
  <cols>
    <col min="1" max="1" width="32.625" style="7" customWidth="1"/>
    <col min="2" max="14" width="14.875" style="7" customWidth="1"/>
    <col min="15" max="26" width="14.875" style="8" customWidth="1"/>
    <col min="27" max="16163" width="14.875" style="7" customWidth="1"/>
    <col min="16164" max="16384" width="14.875" style="9"/>
  </cols>
  <sheetData>
    <row r="1" s="1" customFormat="1" ht="21.75" customHeight="1" spans="1:1024 1025:16163">
      <c r="A1" s="10"/>
      <c r="B1" s="10"/>
      <c r="C1" s="72"/>
      <c r="D1" s="72"/>
      <c r="E1" s="14"/>
      <c r="F1" s="14"/>
      <c r="G1" s="14"/>
      <c r="H1" s="14"/>
      <c r="I1" s="14"/>
      <c r="J1" s="14"/>
      <c r="K1" s="14"/>
      <c r="L1" s="14"/>
      <c r="M1" s="14"/>
      <c r="N1" s="14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6"/>
    </row>
    <row r="2" s="2" customFormat="1" ht="21.75" customHeight="1" spans="1:1024 1025:16163">
      <c r="A2" s="10" t="s">
        <v>9</v>
      </c>
      <c r="B2" s="17" t="s">
        <v>10</v>
      </c>
      <c r="C2" s="14" t="s">
        <v>0</v>
      </c>
      <c r="D2" s="14" t="s">
        <v>1</v>
      </c>
      <c r="E2" s="14" t="s">
        <v>2</v>
      </c>
      <c r="F2" s="14" t="s">
        <v>3</v>
      </c>
      <c r="G2" s="14" t="s">
        <v>4</v>
      </c>
      <c r="H2" s="14" t="s">
        <v>5</v>
      </c>
      <c r="I2" s="14" t="s">
        <v>6</v>
      </c>
      <c r="J2" s="14" t="s">
        <v>7</v>
      </c>
      <c r="K2" s="14" t="s">
        <v>8</v>
      </c>
      <c r="L2" s="14" t="s">
        <v>41</v>
      </c>
      <c r="M2" s="14" t="s">
        <v>42</v>
      </c>
      <c r="N2" s="14" t="s">
        <v>43</v>
      </c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5"/>
    </row>
    <row r="3" s="3" customFormat="1" ht="21.75" customHeight="1" spans="1:1024 1025:16163">
      <c r="A3" s="19" t="s">
        <v>44</v>
      </c>
      <c r="B3" s="10">
        <f>SUM(C3:N3)</f>
        <v>315889.510625</v>
      </c>
      <c r="C3" s="10">
        <f>收入分配表!F11</f>
        <v>285889.510625</v>
      </c>
      <c r="D3" s="10">
        <f>收入分配表!I11</f>
        <v>20000</v>
      </c>
      <c r="E3" s="10">
        <f>收入分配表!L11</f>
        <v>0</v>
      </c>
      <c r="F3" s="10">
        <f>收入分配表!O11</f>
        <v>10000</v>
      </c>
      <c r="G3" s="10">
        <f>收入分配表!R11</f>
        <v>0</v>
      </c>
      <c r="H3" s="10">
        <f>收入分配表!V11</f>
        <v>0</v>
      </c>
      <c r="I3" s="10">
        <f>收入分配表!W11</f>
        <v>0</v>
      </c>
      <c r="J3" s="10">
        <f>收入分配表!AB11</f>
        <v>0</v>
      </c>
      <c r="K3" s="10">
        <f>收入分配表!AE11</f>
        <v>0</v>
      </c>
      <c r="L3" s="10">
        <f>收入分配表!AJ11</f>
        <v>0</v>
      </c>
      <c r="M3" s="10">
        <f>收入分配表!AK11</f>
        <v>0</v>
      </c>
      <c r="N3" s="10">
        <f>收入分配表!AN11</f>
        <v>0</v>
      </c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="4" customFormat="1" ht="23" customHeight="1" spans="1:1024 1025:16163">
      <c r="A4" s="20" t="s">
        <v>45</v>
      </c>
      <c r="B4" s="10">
        <f t="shared" ref="B4:B23" si="0">SUM(C4:N4)</f>
        <v>409206.18</v>
      </c>
      <c r="C4" s="14">
        <f>C10+C16+C22</f>
        <v>35432.95</v>
      </c>
      <c r="D4" s="14">
        <f>D10+D16+D22</f>
        <v>122511.84</v>
      </c>
      <c r="E4" s="14">
        <f t="shared" ref="D4:N4" si="1">E10+E16+E22</f>
        <v>10451.28</v>
      </c>
      <c r="F4" s="14">
        <f t="shared" si="1"/>
        <v>7989.66</v>
      </c>
      <c r="G4" s="14">
        <f t="shared" si="1"/>
        <v>232820.45</v>
      </c>
      <c r="H4" s="14">
        <f t="shared" si="1"/>
        <v>0</v>
      </c>
      <c r="I4" s="14">
        <f t="shared" si="1"/>
        <v>0</v>
      </c>
      <c r="J4" s="14">
        <f t="shared" si="1"/>
        <v>0</v>
      </c>
      <c r="K4" s="14">
        <f t="shared" si="1"/>
        <v>0</v>
      </c>
      <c r="L4" s="14">
        <f t="shared" si="1"/>
        <v>0</v>
      </c>
      <c r="M4" s="14">
        <f t="shared" si="1"/>
        <v>0</v>
      </c>
      <c r="N4" s="14">
        <f t="shared" si="1"/>
        <v>0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</row>
    <row r="5" s="5" customFormat="1" ht="21" customHeight="1" spans="1:1024 1025:16163">
      <c r="A5" s="23" t="s">
        <v>46</v>
      </c>
      <c r="B5" s="10">
        <f t="shared" si="0"/>
        <v>186092.63</v>
      </c>
      <c r="C5" s="24"/>
      <c r="D5" s="25">
        <f>112510.99+347.75</f>
        <v>112858.74</v>
      </c>
      <c r="E5" s="25"/>
      <c r="F5" s="25"/>
      <c r="G5" s="25">
        <v>73233.89</v>
      </c>
      <c r="H5" s="25"/>
      <c r="I5" s="24"/>
      <c r="J5" s="24"/>
      <c r="K5" s="24"/>
      <c r="L5" s="24"/>
      <c r="M5" s="25"/>
      <c r="N5" s="25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="5" customFormat="1" ht="23" customHeight="1" spans="1:1024 1025:16163">
      <c r="A6" s="23" t="s">
        <v>47</v>
      </c>
      <c r="B6" s="10">
        <f t="shared" si="0"/>
        <v>11144.68</v>
      </c>
      <c r="C6" s="24"/>
      <c r="D6" s="24">
        <f>3937.88+1687.66+1125.11</f>
        <v>6750.65</v>
      </c>
      <c r="E6" s="24"/>
      <c r="F6" s="24"/>
      <c r="G6" s="24">
        <v>4394.03</v>
      </c>
      <c r="H6" s="24"/>
      <c r="I6" s="24"/>
      <c r="J6" s="24"/>
      <c r="K6" s="24"/>
      <c r="L6" s="24"/>
      <c r="M6" s="24"/>
      <c r="N6" s="24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="5" customFormat="1" ht="23" customHeight="1" spans="1:1024 1025:16163">
      <c r="A7" s="23" t="s">
        <v>48</v>
      </c>
      <c r="B7" s="10">
        <f t="shared" si="0"/>
        <v>891.51</v>
      </c>
      <c r="C7" s="26"/>
      <c r="D7" s="14"/>
      <c r="E7" s="24"/>
      <c r="F7" s="25">
        <v>891.51</v>
      </c>
      <c r="G7" s="25"/>
      <c r="H7" s="14"/>
      <c r="I7" s="24"/>
      <c r="J7" s="24"/>
      <c r="K7" s="24"/>
      <c r="L7" s="24"/>
      <c r="M7" s="14"/>
      <c r="N7" s="14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="5" customFormat="1" ht="23" customHeight="1" spans="1:1024 1025:16163">
      <c r="A8" s="23" t="s">
        <v>49</v>
      </c>
      <c r="B8" s="10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="5" customFormat="1" ht="23" customHeight="1" spans="1:1024 1025:16163">
      <c r="A9" s="23" t="s">
        <v>50</v>
      </c>
      <c r="B9" s="10">
        <f t="shared" si="0"/>
        <v>109980.8</v>
      </c>
      <c r="C9" s="24"/>
      <c r="D9" s="24"/>
      <c r="E9" s="24"/>
      <c r="F9" s="24">
        <v>-19.2</v>
      </c>
      <c r="G9" s="24">
        <v>110000</v>
      </c>
      <c r="H9" s="24"/>
      <c r="I9" s="24"/>
      <c r="J9" s="24"/>
      <c r="K9" s="24"/>
      <c r="L9" s="24"/>
      <c r="M9" s="24"/>
      <c r="N9" s="24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="6" customFormat="1" ht="23" customHeight="1" spans="1:1024 1025:16163">
      <c r="A10" s="20" t="s">
        <v>51</v>
      </c>
      <c r="B10" s="10">
        <f t="shared" si="0"/>
        <v>308109.62</v>
      </c>
      <c r="C10" s="14">
        <f>SUM(C5:C9)</f>
        <v>0</v>
      </c>
      <c r="D10" s="14">
        <f>SUM(D5:D9)</f>
        <v>119609.39</v>
      </c>
      <c r="E10" s="14">
        <f t="shared" ref="D10:N10" si="2">SUM(E5:E9)</f>
        <v>0</v>
      </c>
      <c r="F10" s="14">
        <f t="shared" si="2"/>
        <v>872.31</v>
      </c>
      <c r="G10" s="14">
        <f t="shared" si="2"/>
        <v>187627.92</v>
      </c>
      <c r="H10" s="14">
        <f t="shared" si="2"/>
        <v>0</v>
      </c>
      <c r="I10" s="14">
        <f t="shared" si="2"/>
        <v>0</v>
      </c>
      <c r="J10" s="14">
        <f t="shared" si="2"/>
        <v>0</v>
      </c>
      <c r="K10" s="14">
        <f t="shared" si="2"/>
        <v>0</v>
      </c>
      <c r="L10" s="14">
        <f t="shared" si="2"/>
        <v>0</v>
      </c>
      <c r="M10" s="14">
        <f t="shared" si="2"/>
        <v>0</v>
      </c>
      <c r="N10" s="14">
        <f t="shared" si="2"/>
        <v>0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4"/>
    </row>
    <row r="11" s="5" customFormat="1" ht="23" customHeight="1" spans="1:1024 1025:16163">
      <c r="A11" s="23" t="s">
        <v>52</v>
      </c>
      <c r="B11" s="10">
        <f t="shared" si="0"/>
        <v>10000</v>
      </c>
      <c r="C11" s="25">
        <f>2000+2000</f>
        <v>4000</v>
      </c>
      <c r="D11" s="25">
        <v>2000</v>
      </c>
      <c r="E11" s="25">
        <v>2000</v>
      </c>
      <c r="F11" s="25">
        <v>2000</v>
      </c>
      <c r="G11" s="25"/>
      <c r="H11" s="25"/>
      <c r="I11" s="25"/>
      <c r="J11" s="25"/>
      <c r="K11" s="25"/>
      <c r="L11" s="25"/>
      <c r="M11" s="25"/>
      <c r="N11" s="25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="5" customFormat="1" ht="23" customHeight="1" spans="1:1024 1025:16163">
      <c r="A12" s="23" t="s">
        <v>53</v>
      </c>
      <c r="B12" s="10">
        <f t="shared" si="0"/>
        <v>0</v>
      </c>
      <c r="C12" s="25"/>
      <c r="D12" s="25"/>
      <c r="E12" s="25"/>
      <c r="F12" s="25"/>
      <c r="G12" s="25"/>
      <c r="H12" s="24"/>
      <c r="I12" s="24"/>
      <c r="J12" s="24"/>
      <c r="K12" s="24"/>
      <c r="L12" s="24"/>
      <c r="M12" s="24"/>
      <c r="N12" s="24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="5" customFormat="1" ht="23" customHeight="1" spans="1:1024 1025:16163">
      <c r="A13" s="23" t="s">
        <v>54</v>
      </c>
      <c r="B13" s="10">
        <f t="shared" si="0"/>
        <v>0</v>
      </c>
      <c r="C13" s="25">
        <v>0</v>
      </c>
      <c r="D13" s="25">
        <v>0</v>
      </c>
      <c r="E13" s="25">
        <v>0</v>
      </c>
      <c r="F13" s="25"/>
      <c r="G13" s="25"/>
      <c r="H13" s="24"/>
      <c r="I13" s="24"/>
      <c r="J13" s="24"/>
      <c r="K13" s="24"/>
      <c r="L13" s="24"/>
      <c r="M13" s="24"/>
      <c r="N13" s="24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="5" customFormat="1" ht="23" customHeight="1" spans="1:1024 1025:16163">
      <c r="A14" s="23" t="s">
        <v>55</v>
      </c>
      <c r="B14" s="10">
        <f t="shared" si="0"/>
        <v>29800</v>
      </c>
      <c r="C14" s="25">
        <v>29800</v>
      </c>
      <c r="D14" s="25">
        <v>0</v>
      </c>
      <c r="E14" s="25">
        <v>0</v>
      </c>
      <c r="F14" s="25"/>
      <c r="G14" s="25"/>
      <c r="H14" s="24"/>
      <c r="I14" s="24"/>
      <c r="J14" s="24"/>
      <c r="K14" s="24"/>
      <c r="L14" s="24"/>
      <c r="M14" s="24"/>
      <c r="N14" s="24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="5" customFormat="1" ht="23" customHeight="1" spans="1:1024 1025:16163">
      <c r="A15" s="23" t="s">
        <v>56</v>
      </c>
      <c r="B15" s="10">
        <f t="shared" si="0"/>
        <v>1600</v>
      </c>
      <c r="C15" s="24">
        <v>1600</v>
      </c>
      <c r="D15" s="24"/>
      <c r="E15" s="24"/>
      <c r="F15" s="25"/>
      <c r="G15" s="25"/>
      <c r="H15" s="26"/>
      <c r="I15" s="26"/>
      <c r="J15" s="26"/>
      <c r="K15" s="26"/>
      <c r="L15" s="26"/>
      <c r="M15" s="26"/>
      <c r="N15" s="26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="6" customFormat="1" ht="23" customHeight="1" spans="1:1024 1025:16163">
      <c r="A16" s="20" t="s">
        <v>57</v>
      </c>
      <c r="B16" s="10">
        <f t="shared" si="0"/>
        <v>41400</v>
      </c>
      <c r="C16" s="14">
        <f>SUM(C11:C15)</f>
        <v>35400</v>
      </c>
      <c r="D16" s="14">
        <f t="shared" ref="D16:N16" si="3">SUM(D11:D15)</f>
        <v>2000</v>
      </c>
      <c r="E16" s="14">
        <f t="shared" si="3"/>
        <v>2000</v>
      </c>
      <c r="F16" s="14">
        <f t="shared" si="3"/>
        <v>2000</v>
      </c>
      <c r="G16" s="14">
        <f t="shared" si="3"/>
        <v>0</v>
      </c>
      <c r="H16" s="14">
        <f t="shared" si="3"/>
        <v>0</v>
      </c>
      <c r="I16" s="14">
        <f t="shared" si="3"/>
        <v>0</v>
      </c>
      <c r="J16" s="14">
        <f t="shared" si="3"/>
        <v>0</v>
      </c>
      <c r="K16" s="14">
        <f t="shared" si="3"/>
        <v>0</v>
      </c>
      <c r="L16" s="14">
        <f t="shared" si="3"/>
        <v>0</v>
      </c>
      <c r="M16" s="14">
        <f t="shared" si="3"/>
        <v>0</v>
      </c>
      <c r="N16" s="14">
        <f t="shared" si="3"/>
        <v>0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4"/>
    </row>
    <row r="17" s="6" customFormat="1" ht="23" customHeight="1" spans="1:27">
      <c r="A17" s="23" t="s">
        <v>58</v>
      </c>
      <c r="B17" s="10">
        <f t="shared" si="0"/>
        <v>17651.71</v>
      </c>
      <c r="C17" s="14"/>
      <c r="D17" s="25"/>
      <c r="E17" s="25">
        <f>8625.44-5199</f>
        <v>3426.44</v>
      </c>
      <c r="F17" s="25">
        <v>2752</v>
      </c>
      <c r="G17" s="25">
        <f>5544.14+1140.9+4632.68+155.55</f>
        <v>11473.27</v>
      </c>
      <c r="H17" s="24"/>
      <c r="I17" s="14"/>
      <c r="J17" s="14"/>
      <c r="K17" s="14"/>
      <c r="L17" s="14"/>
      <c r="M17" s="25"/>
      <c r="N17" s="2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4"/>
    </row>
    <row r="18" s="6" customFormat="1" ht="23" customHeight="1" spans="1:27">
      <c r="A18" s="23" t="s">
        <v>59</v>
      </c>
      <c r="B18" s="10">
        <f t="shared" si="0"/>
        <v>1657</v>
      </c>
      <c r="C18" s="14"/>
      <c r="D18" s="25"/>
      <c r="E18" s="25"/>
      <c r="F18" s="25"/>
      <c r="G18" s="25">
        <f>570+780+307</f>
        <v>1657</v>
      </c>
      <c r="H18" s="24"/>
      <c r="I18" s="14"/>
      <c r="J18" s="14"/>
      <c r="K18" s="14"/>
      <c r="L18" s="14"/>
      <c r="M18" s="25"/>
      <c r="N18" s="2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4"/>
    </row>
    <row r="19" s="6" customFormat="1" ht="23" customHeight="1" spans="1:27">
      <c r="A19" s="23" t="s">
        <v>60</v>
      </c>
      <c r="B19" s="10">
        <f t="shared" si="0"/>
        <v>3542.55</v>
      </c>
      <c r="C19" s="14"/>
      <c r="D19" s="26">
        <v>867.2</v>
      </c>
      <c r="E19" s="25"/>
      <c r="F19" s="25">
        <v>2338.35</v>
      </c>
      <c r="G19" s="25">
        <f>160+177</f>
        <v>337</v>
      </c>
      <c r="H19" s="25"/>
      <c r="I19" s="25"/>
      <c r="J19" s="25"/>
      <c r="K19" s="25"/>
      <c r="L19" s="25"/>
      <c r="M19" s="25"/>
      <c r="N19" s="2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4"/>
    </row>
    <row r="20" s="6" customFormat="1" ht="23" customHeight="1" spans="1:27">
      <c r="A20" s="23" t="s">
        <v>61</v>
      </c>
      <c r="B20" s="10">
        <f t="shared" si="0"/>
        <v>36896.7</v>
      </c>
      <c r="C20" s="25"/>
      <c r="D20" s="25"/>
      <c r="E20" s="24">
        <v>5199</v>
      </c>
      <c r="F20" s="25"/>
      <c r="G20" s="24">
        <f>9097.7+7800+4800+10000</f>
        <v>31697.7</v>
      </c>
      <c r="H20" s="25"/>
      <c r="I20" s="25"/>
      <c r="J20" s="25"/>
      <c r="K20" s="25"/>
      <c r="L20" s="25"/>
      <c r="M20" s="25"/>
      <c r="N20" s="2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4"/>
    </row>
    <row r="21" s="6" customFormat="1" ht="23" customHeight="1" spans="1:27">
      <c r="A21" s="23" t="s">
        <v>62</v>
      </c>
      <c r="B21" s="10">
        <f t="shared" si="0"/>
        <v>-51.4</v>
      </c>
      <c r="C21" s="25">
        <f>29.95+1.5+1.5</f>
        <v>32.95</v>
      </c>
      <c r="D21" s="25">
        <v>35.25</v>
      </c>
      <c r="E21" s="24">
        <f>27.56-201.72</f>
        <v>-174.16</v>
      </c>
      <c r="F21" s="25">
        <f>25+2</f>
        <v>27</v>
      </c>
      <c r="G21" s="24">
        <v>27.56</v>
      </c>
      <c r="H21" s="25"/>
      <c r="I21" s="25"/>
      <c r="J21" s="25"/>
      <c r="K21" s="25"/>
      <c r="L21" s="25"/>
      <c r="M21" s="25"/>
      <c r="N21" s="2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4"/>
    </row>
    <row r="22" s="6" customFormat="1" ht="23" customHeight="1" spans="1:27">
      <c r="A22" s="20" t="s">
        <v>63</v>
      </c>
      <c r="B22" s="10">
        <f t="shared" si="0"/>
        <v>59696.56</v>
      </c>
      <c r="C22" s="14">
        <f>SUM(C17:C21)</f>
        <v>32.95</v>
      </c>
      <c r="D22" s="14">
        <f t="shared" ref="D22:N22" si="4">SUM(D17:D21)</f>
        <v>902.45</v>
      </c>
      <c r="E22" s="14">
        <f t="shared" si="4"/>
        <v>8451.28</v>
      </c>
      <c r="F22" s="14">
        <f t="shared" si="4"/>
        <v>5117.35</v>
      </c>
      <c r="G22" s="14">
        <f t="shared" si="4"/>
        <v>45192.53</v>
      </c>
      <c r="H22" s="14">
        <f t="shared" si="4"/>
        <v>0</v>
      </c>
      <c r="I22" s="14">
        <f t="shared" si="4"/>
        <v>0</v>
      </c>
      <c r="J22" s="14">
        <f t="shared" si="4"/>
        <v>0</v>
      </c>
      <c r="K22" s="14">
        <f t="shared" si="4"/>
        <v>0</v>
      </c>
      <c r="L22" s="14">
        <f t="shared" si="4"/>
        <v>0</v>
      </c>
      <c r="M22" s="14">
        <f t="shared" si="4"/>
        <v>0</v>
      </c>
      <c r="N22" s="14">
        <f t="shared" si="4"/>
        <v>0</v>
      </c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4"/>
    </row>
    <row r="23" s="7" customFormat="1" ht="23" customHeight="1" spans="1:27">
      <c r="A23" s="27" t="s">
        <v>64</v>
      </c>
      <c r="B23" s="10">
        <f t="shared" si="0"/>
        <v>-93316.669375</v>
      </c>
      <c r="C23" s="25">
        <f>C3-C4</f>
        <v>250456.560625</v>
      </c>
      <c r="D23" s="25">
        <f t="shared" ref="D23:N23" si="5">D3-D4</f>
        <v>-102511.84</v>
      </c>
      <c r="E23" s="25">
        <f t="shared" si="5"/>
        <v>-10451.28</v>
      </c>
      <c r="F23" s="25">
        <f t="shared" si="5"/>
        <v>2010.34</v>
      </c>
      <c r="G23" s="25">
        <f t="shared" si="5"/>
        <v>-232820.45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5">
        <f t="shared" si="5"/>
        <v>0</v>
      </c>
      <c r="L23" s="25">
        <f t="shared" si="5"/>
        <v>0</v>
      </c>
      <c r="M23" s="25">
        <f t="shared" si="5"/>
        <v>0</v>
      </c>
      <c r="N23" s="25">
        <f t="shared" si="5"/>
        <v>0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26" customHeight="1"/>
    <row r="25" ht="26" customHeight="1"/>
    <row r="26" ht="26" customHeight="1"/>
    <row r="27" ht="45" customHeight="1" spans="1:27">
      <c r="A27" s="75" t="s">
        <v>65</v>
      </c>
      <c r="B27" s="76">
        <v>8788.93</v>
      </c>
      <c r="E27" s="77"/>
      <c r="F27" s="77" t="s">
        <v>66</v>
      </c>
      <c r="G27" s="77" t="s">
        <v>67</v>
      </c>
      <c r="H27" s="78" t="s">
        <v>10</v>
      </c>
    </row>
    <row r="28" ht="45" customHeight="1" spans="1:27">
      <c r="A28" s="75" t="s">
        <v>68</v>
      </c>
      <c r="B28" s="76">
        <v>7370.5</v>
      </c>
      <c r="E28" s="77" t="s">
        <v>69</v>
      </c>
      <c r="F28" s="79">
        <f>B23</f>
        <v>-93316.669375</v>
      </c>
      <c r="G28" s="80"/>
      <c r="H28" s="78">
        <f>F28+G28</f>
        <v>-93316.669375</v>
      </c>
    </row>
    <row r="29" ht="48" customHeight="1" spans="1:27">
      <c r="A29" s="81" t="s">
        <v>70</v>
      </c>
      <c r="B29" s="80">
        <v>0</v>
      </c>
      <c r="E29" s="77" t="s">
        <v>71</v>
      </c>
      <c r="F29" s="79">
        <f>苏薇提成支取表!B14</f>
        <v>163911.53</v>
      </c>
      <c r="G29" s="80">
        <v>104960</v>
      </c>
      <c r="H29" s="78">
        <f t="shared" ref="H29:H35" si="6">F29+G29</f>
        <v>268871.53</v>
      </c>
    </row>
    <row r="30" ht="48" customHeight="1" spans="1:27">
      <c r="A30" s="81" t="s">
        <v>72</v>
      </c>
      <c r="B30" s="82">
        <f>205820.62-106000</f>
        <v>99820.62</v>
      </c>
      <c r="E30" s="77" t="s">
        <v>73</v>
      </c>
      <c r="F30" s="79">
        <f>小蒋提成支取表!B14</f>
        <v>26123.475</v>
      </c>
      <c r="G30" s="80">
        <v>110560</v>
      </c>
      <c r="H30" s="78">
        <f t="shared" si="6"/>
        <v>136683.475</v>
      </c>
    </row>
    <row r="31" ht="48" customHeight="1" spans="1:27">
      <c r="A31" s="81" t="s">
        <v>74</v>
      </c>
      <c r="B31" s="80">
        <v>0</v>
      </c>
      <c r="E31" s="77" t="s">
        <v>75</v>
      </c>
      <c r="F31" s="79">
        <f>木雨提成支取表!B14</f>
        <v>1415757.405</v>
      </c>
      <c r="G31" s="80">
        <v>54450.64</v>
      </c>
      <c r="H31" s="78">
        <f t="shared" si="6"/>
        <v>1470208.045</v>
      </c>
      <c r="J31" s="83" t="s">
        <v>76</v>
      </c>
      <c r="K31" s="83" t="s">
        <v>77</v>
      </c>
    </row>
    <row r="32" ht="48" customHeight="1" spans="1:27">
      <c r="A32" s="81" t="s">
        <v>78</v>
      </c>
      <c r="B32" s="80">
        <v>0</v>
      </c>
      <c r="E32" s="77" t="s">
        <v>79</v>
      </c>
      <c r="F32" s="79">
        <f>妹妹项目组!B14</f>
        <v>110663.69</v>
      </c>
      <c r="G32" s="80"/>
      <c r="H32" s="78">
        <f t="shared" si="6"/>
        <v>110663.69</v>
      </c>
      <c r="J32" s="84">
        <v>1861240.28</v>
      </c>
      <c r="K32" s="85">
        <v>80000</v>
      </c>
      <c r="L32" s="7">
        <f>SUM(J32:K32)</f>
        <v>1941240.28</v>
      </c>
    </row>
    <row r="33" ht="48" customHeight="1" spans="1:12">
      <c r="A33" s="81" t="s">
        <v>80</v>
      </c>
      <c r="B33" s="82">
        <v>630.95</v>
      </c>
      <c r="C33" s="86"/>
      <c r="E33" s="77" t="s">
        <v>37</v>
      </c>
      <c r="F33" s="79">
        <f>自研产品组!B10</f>
        <v>54153.31</v>
      </c>
      <c r="G33" s="80"/>
      <c r="H33" s="78">
        <f t="shared" si="6"/>
        <v>54153.31</v>
      </c>
    </row>
    <row r="34" ht="48" customHeight="1" spans="1:12">
      <c r="A34" s="81" t="s">
        <v>81</v>
      </c>
      <c r="B34" s="82"/>
      <c r="C34" s="86"/>
      <c r="E34" s="77" t="s">
        <v>38</v>
      </c>
      <c r="F34" s="79">
        <f>电商渠道组!B10</f>
        <v>0</v>
      </c>
      <c r="G34" s="80"/>
      <c r="H34" s="78">
        <f t="shared" si="6"/>
        <v>0</v>
      </c>
      <c r="L34" s="7">
        <f>L32+75+31.5-78-H36</f>
        <v>-0.00062499986961484</v>
      </c>
    </row>
    <row r="35" ht="54" customHeight="1" spans="1:12">
      <c r="A35" s="87" t="s">
        <v>82</v>
      </c>
      <c r="B35" s="88">
        <f>SUM(B23:B34)</f>
        <v>23294.330625</v>
      </c>
      <c r="E35" s="77" t="s">
        <v>39</v>
      </c>
      <c r="F35" s="79">
        <f>AIGC组!B10</f>
        <v>-5994.6</v>
      </c>
      <c r="G35" s="80"/>
      <c r="H35" s="78">
        <f t="shared" si="6"/>
        <v>-5994.6</v>
      </c>
    </row>
    <row r="36" ht="97" customHeight="1" spans="1:12">
      <c r="E36" s="77" t="s">
        <v>83</v>
      </c>
      <c r="F36" s="79">
        <f>SUM(F28:F35)</f>
        <v>1671298.140625</v>
      </c>
      <c r="G36" s="79">
        <f>SUM(G28:G35)</f>
        <v>269970.64</v>
      </c>
      <c r="H36" s="88">
        <f>SUM(H28:H35)</f>
        <v>1941268.780625</v>
      </c>
    </row>
    <row r="37" ht="97" customHeight="1" spans="1:12">
      <c r="E37" s="77" t="s">
        <v>84</v>
      </c>
      <c r="F37" s="80"/>
      <c r="G37" s="80"/>
      <c r="H37" s="78">
        <f>SUM(B27:B34)-80000</f>
        <v>36611</v>
      </c>
    </row>
    <row r="38" ht="97" customHeight="1" spans="1:12">
      <c r="E38" s="77" t="s">
        <v>40</v>
      </c>
      <c r="F38" s="80"/>
      <c r="G38" s="80"/>
      <c r="H38" s="77">
        <f>H36+H37</f>
        <v>1977879.780625</v>
      </c>
    </row>
    <row r="39" ht="97" customHeight="1"/>
  </sheetData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P23"/>
  <sheetViews>
    <sheetView workbookViewId="0">
      <selection activeCell="C5" sqref="C5:C7"/>
    </sheetView>
  </sheetViews>
  <sheetFormatPr defaultColWidth="14.875" defaultRowHeight="14.25"/>
  <cols>
    <col min="1" max="1" width="19.875" style="7" customWidth="1"/>
    <col min="2" max="13" width="14.875" style="7" customWidth="1"/>
    <col min="14" max="25" width="14.875" style="8" customWidth="1"/>
    <col min="26" max="16162" width="14.875" style="7" customWidth="1"/>
    <col min="16163" max="16384" width="14.875" style="9"/>
  </cols>
  <sheetData>
    <row r="1" s="1" customFormat="1" ht="21.75" customHeight="1" spans="1:1024 1025:16162">
      <c r="A1" s="10"/>
      <c r="B1" s="10"/>
      <c r="C1" s="72" t="s">
        <v>85</v>
      </c>
      <c r="D1" s="72"/>
      <c r="E1" s="14"/>
      <c r="F1" s="14"/>
      <c r="G1" s="14"/>
      <c r="H1" s="14"/>
      <c r="I1" s="14"/>
      <c r="J1" s="14"/>
      <c r="K1" s="14"/>
      <c r="L1" s="14"/>
      <c r="M1" s="1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</row>
    <row r="2" s="2" customFormat="1" ht="21.75" customHeight="1" spans="1:1024 1025:16162">
      <c r="A2" s="10" t="s">
        <v>9</v>
      </c>
      <c r="B2" s="17" t="s">
        <v>10</v>
      </c>
      <c r="C2" s="14" t="s">
        <v>0</v>
      </c>
      <c r="D2" s="14" t="s">
        <v>1</v>
      </c>
      <c r="E2" s="14" t="s">
        <v>2</v>
      </c>
      <c r="F2" s="14" t="s">
        <v>3</v>
      </c>
      <c r="G2" s="14" t="s">
        <v>4</v>
      </c>
      <c r="H2" s="14" t="s">
        <v>5</v>
      </c>
      <c r="I2" s="14" t="s">
        <v>6</v>
      </c>
      <c r="J2" s="14" t="s">
        <v>7</v>
      </c>
      <c r="K2" s="14" t="s">
        <v>8</v>
      </c>
      <c r="L2" s="14" t="s">
        <v>41</v>
      </c>
      <c r="M2" s="14" t="s">
        <v>42</v>
      </c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5"/>
    </row>
    <row r="3" s="3" customFormat="1" ht="21.75" customHeight="1" spans="1:1024 1025:16162">
      <c r="A3" s="19" t="s">
        <v>44</v>
      </c>
      <c r="B3" s="10">
        <f t="shared" ref="B3:B23" si="0">SUM(C3:M3)</f>
        <v>445889.510625</v>
      </c>
      <c r="C3" s="10">
        <f>收入分配表!F11</f>
        <v>285889.510625</v>
      </c>
      <c r="D3" s="10">
        <f>收入分配表!L11</f>
        <v>0</v>
      </c>
      <c r="E3" s="10">
        <f>收入分配表!M11</f>
        <v>10000</v>
      </c>
      <c r="F3" s="10">
        <v>150000</v>
      </c>
      <c r="G3" s="10">
        <f>收入分配表!U11</f>
        <v>0</v>
      </c>
      <c r="H3" s="10">
        <f>收入分配表!X11</f>
        <v>0</v>
      </c>
      <c r="I3" s="10">
        <f>收入分配表!AB11</f>
        <v>0</v>
      </c>
      <c r="J3" s="10">
        <f>收入分配表!AE11</f>
        <v>0</v>
      </c>
      <c r="K3" s="10">
        <f>收入分配表!AH11</f>
        <v>0</v>
      </c>
      <c r="L3" s="10">
        <f>收入分配表!AK11</f>
        <v>0</v>
      </c>
      <c r="M3" s="10">
        <f>收入分配表!AN11</f>
        <v>0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="4" customFormat="1" ht="23" customHeight="1" spans="1:1024 1025:16162">
      <c r="A4" s="20" t="s">
        <v>45</v>
      </c>
      <c r="B4" s="10">
        <f t="shared" si="0"/>
        <v>278921.06</v>
      </c>
      <c r="C4" s="14">
        <f>C10+C16+C22</f>
        <v>170936.5</v>
      </c>
      <c r="D4" s="14">
        <f t="shared" ref="D4:M4" si="1">D10+D16+D22</f>
        <v>26460.49</v>
      </c>
      <c r="E4" s="14">
        <f t="shared" si="1"/>
        <v>81524.07</v>
      </c>
      <c r="F4" s="14">
        <f t="shared" si="1"/>
        <v>0</v>
      </c>
      <c r="G4" s="14">
        <f t="shared" si="1"/>
        <v>0</v>
      </c>
      <c r="H4" s="14">
        <f t="shared" si="1"/>
        <v>0</v>
      </c>
      <c r="I4" s="14">
        <f t="shared" si="1"/>
        <v>0</v>
      </c>
      <c r="J4" s="14">
        <f t="shared" si="1"/>
        <v>0</v>
      </c>
      <c r="K4" s="14">
        <f t="shared" si="1"/>
        <v>0</v>
      </c>
      <c r="L4" s="14">
        <f t="shared" si="1"/>
        <v>0</v>
      </c>
      <c r="M4" s="14">
        <f t="shared" si="1"/>
        <v>0</v>
      </c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</row>
    <row r="5" s="5" customFormat="1" ht="21" customHeight="1" spans="1:1024 1025:16162">
      <c r="A5" s="23" t="s">
        <v>46</v>
      </c>
      <c r="B5" s="10">
        <f t="shared" si="0"/>
        <v>85047.1698113208</v>
      </c>
      <c r="C5" s="73">
        <f>(6410000-4907500)/1.06*0.06</f>
        <v>85047.1698113208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="5" customFormat="1" ht="23" customHeight="1" spans="1:1024 1025:16162">
      <c r="A6" s="23" t="s">
        <v>47</v>
      </c>
      <c r="B6" s="10">
        <f t="shared" si="0"/>
        <v>5102.83018867925</v>
      </c>
      <c r="C6" s="73">
        <f>C5*0.06</f>
        <v>5102.83018867925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="5" customFormat="1" ht="23" customHeight="1" spans="1:1024 1025:16162">
      <c r="A7" s="23" t="s">
        <v>48</v>
      </c>
      <c r="B7" s="10">
        <f t="shared" si="0"/>
        <v>961.5</v>
      </c>
      <c r="C7" s="74">
        <f>6410000*0.015%</f>
        <v>961.5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="5" customFormat="1" ht="23" customHeight="1" spans="1:1024 1025:16162">
      <c r="A8" s="23" t="s">
        <v>49</v>
      </c>
      <c r="B8" s="10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="5" customFormat="1" ht="23" customHeight="1" spans="1:1024 1025:16162">
      <c r="A9" s="23" t="s">
        <v>50</v>
      </c>
      <c r="B9" s="10">
        <f t="shared" si="0"/>
        <v>64000</v>
      </c>
      <c r="C9" s="24"/>
      <c r="D9" s="24"/>
      <c r="E9" s="24">
        <v>64000</v>
      </c>
      <c r="F9" s="24"/>
      <c r="G9" s="24"/>
      <c r="H9" s="24"/>
      <c r="I9" s="24"/>
      <c r="J9" s="24"/>
      <c r="K9" s="24"/>
      <c r="L9" s="24"/>
      <c r="M9" s="24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="6" customFormat="1" ht="23" customHeight="1" spans="1:1024 1025:16162">
      <c r="A10" s="20" t="s">
        <v>51</v>
      </c>
      <c r="B10" s="10">
        <f t="shared" si="0"/>
        <v>155111.5</v>
      </c>
      <c r="C10" s="14">
        <f>SUM(C5:C9)</f>
        <v>91111.5</v>
      </c>
      <c r="D10" s="14">
        <f t="shared" ref="D10:M10" si="2">SUM(D5:D9)</f>
        <v>0</v>
      </c>
      <c r="E10" s="14">
        <f t="shared" si="2"/>
        <v>64000</v>
      </c>
      <c r="F10" s="14">
        <f t="shared" si="2"/>
        <v>0</v>
      </c>
      <c r="G10" s="14">
        <f t="shared" si="2"/>
        <v>0</v>
      </c>
      <c r="H10" s="14">
        <f t="shared" si="2"/>
        <v>0</v>
      </c>
      <c r="I10" s="14">
        <f t="shared" si="2"/>
        <v>0</v>
      </c>
      <c r="J10" s="14">
        <f t="shared" si="2"/>
        <v>0</v>
      </c>
      <c r="K10" s="14">
        <f t="shared" si="2"/>
        <v>0</v>
      </c>
      <c r="L10" s="14">
        <f t="shared" si="2"/>
        <v>0</v>
      </c>
      <c r="M10" s="14">
        <f t="shared" si="2"/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4"/>
    </row>
    <row r="11" s="5" customFormat="1" ht="23" customHeight="1" spans="1:1024 1025:16162">
      <c r="A11" s="23" t="s">
        <v>52</v>
      </c>
      <c r="B11" s="10">
        <f t="shared" si="0"/>
        <v>6000</v>
      </c>
      <c r="C11" s="25">
        <v>2000</v>
      </c>
      <c r="D11" s="25">
        <v>2000</v>
      </c>
      <c r="E11" s="25">
        <v>2000</v>
      </c>
      <c r="F11" s="25"/>
      <c r="G11" s="25"/>
      <c r="H11" s="25"/>
      <c r="I11" s="25"/>
      <c r="J11" s="25"/>
      <c r="K11" s="25"/>
      <c r="L11" s="25"/>
      <c r="M11" s="25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="5" customFormat="1" ht="23" customHeight="1" spans="1:1024 1025:16162">
      <c r="A12" s="23" t="s">
        <v>86</v>
      </c>
      <c r="B12" s="10">
        <f t="shared" si="0"/>
        <v>32020</v>
      </c>
      <c r="C12" s="25"/>
      <c r="D12" s="25">
        <v>16010</v>
      </c>
      <c r="E12" s="25">
        <v>16010</v>
      </c>
      <c r="F12" s="25"/>
      <c r="G12" s="25"/>
      <c r="H12" s="24"/>
      <c r="I12" s="24"/>
      <c r="J12" s="24"/>
      <c r="K12" s="24"/>
      <c r="L12" s="24"/>
      <c r="M12" s="24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="5" customFormat="1" ht="23" customHeight="1" spans="1:1024 1025:16162">
      <c r="A13" s="23" t="s">
        <v>54</v>
      </c>
      <c r="B13" s="10">
        <f t="shared" si="0"/>
        <v>0</v>
      </c>
      <c r="C13" s="25"/>
      <c r="D13" s="25"/>
      <c r="E13" s="25"/>
      <c r="F13" s="25"/>
      <c r="G13" s="25"/>
      <c r="H13" s="24"/>
      <c r="I13" s="24"/>
      <c r="J13" s="24"/>
      <c r="K13" s="24"/>
      <c r="L13" s="24"/>
      <c r="M13" s="24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="5" customFormat="1" ht="23" customHeight="1" spans="1:1024 1025:16162">
      <c r="A14" s="23" t="s">
        <v>55</v>
      </c>
      <c r="B14" s="10">
        <f t="shared" si="0"/>
        <v>29800</v>
      </c>
      <c r="C14" s="25">
        <v>29800</v>
      </c>
      <c r="D14" s="25"/>
      <c r="E14" s="25"/>
      <c r="F14" s="25"/>
      <c r="G14" s="25"/>
      <c r="H14" s="24"/>
      <c r="I14" s="24"/>
      <c r="J14" s="24"/>
      <c r="K14" s="24"/>
      <c r="L14" s="24"/>
      <c r="M14" s="24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="5" customFormat="1" ht="23" customHeight="1" spans="1:1024 1025:16162">
      <c r="A15" s="23" t="s">
        <v>56</v>
      </c>
      <c r="B15" s="10">
        <f t="shared" si="0"/>
        <v>48000</v>
      </c>
      <c r="C15" s="24">
        <v>48000</v>
      </c>
      <c r="D15" s="24"/>
      <c r="E15" s="24"/>
      <c r="F15" s="25"/>
      <c r="G15" s="25"/>
      <c r="H15" s="26"/>
      <c r="I15" s="26"/>
      <c r="J15" s="26"/>
      <c r="K15" s="26"/>
      <c r="L15" s="26"/>
      <c r="M15" s="26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="6" customFormat="1" ht="23" customHeight="1" spans="1:1024 1025:16162">
      <c r="A16" s="20" t="s">
        <v>57</v>
      </c>
      <c r="B16" s="10">
        <f t="shared" si="0"/>
        <v>115820</v>
      </c>
      <c r="C16" s="14">
        <f>SUM(C11:C15)</f>
        <v>79800</v>
      </c>
      <c r="D16" s="14">
        <f t="shared" ref="D16:M16" si="3">SUM(D11:D15)</f>
        <v>18010</v>
      </c>
      <c r="E16" s="14">
        <f t="shared" si="3"/>
        <v>18010</v>
      </c>
      <c r="F16" s="14">
        <f t="shared" si="3"/>
        <v>0</v>
      </c>
      <c r="G16" s="14">
        <f t="shared" si="3"/>
        <v>0</v>
      </c>
      <c r="H16" s="14">
        <f t="shared" si="3"/>
        <v>0</v>
      </c>
      <c r="I16" s="14">
        <f t="shared" si="3"/>
        <v>0</v>
      </c>
      <c r="J16" s="14">
        <f t="shared" si="3"/>
        <v>0</v>
      </c>
      <c r="K16" s="14">
        <f t="shared" si="3"/>
        <v>0</v>
      </c>
      <c r="L16" s="14">
        <f t="shared" si="3"/>
        <v>0</v>
      </c>
      <c r="M16" s="14">
        <f t="shared" si="3"/>
        <v>0</v>
      </c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4"/>
    </row>
    <row r="17" s="6" customFormat="1" ht="23" customHeight="1" spans="1:26">
      <c r="A17" s="23" t="s">
        <v>58</v>
      </c>
      <c r="B17" s="10">
        <f t="shared" si="0"/>
        <v>8400</v>
      </c>
      <c r="C17" s="14"/>
      <c r="D17" s="25">
        <v>8400</v>
      </c>
      <c r="E17" s="14"/>
      <c r="F17" s="14"/>
      <c r="G17" s="14"/>
      <c r="H17" s="14"/>
      <c r="I17" s="14"/>
      <c r="J17" s="14"/>
      <c r="K17" s="14"/>
      <c r="L17" s="14"/>
      <c r="M17" s="14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4"/>
    </row>
    <row r="18" s="6" customFormat="1" ht="23" customHeight="1" spans="1:26">
      <c r="A18" s="23" t="s">
        <v>87</v>
      </c>
      <c r="B18" s="10">
        <f t="shared" si="0"/>
        <v>0</v>
      </c>
      <c r="C18" s="25"/>
      <c r="D18" s="24"/>
      <c r="E18" s="25"/>
      <c r="F18" s="25"/>
      <c r="G18" s="25"/>
      <c r="H18" s="25"/>
      <c r="I18" s="25"/>
      <c r="J18" s="25"/>
      <c r="K18" s="25"/>
      <c r="L18" s="25"/>
      <c r="M18" s="2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4"/>
    </row>
    <row r="19" s="6" customFormat="1" ht="23" customHeight="1" spans="1:26">
      <c r="A19" s="23" t="s">
        <v>61</v>
      </c>
      <c r="B19" s="10">
        <f t="shared" si="0"/>
        <v>0</v>
      </c>
      <c r="C19" s="25"/>
      <c r="D19" s="25"/>
      <c r="E19" s="24"/>
      <c r="F19" s="25"/>
      <c r="G19" s="24"/>
      <c r="H19" s="25"/>
      <c r="I19" s="25"/>
      <c r="J19" s="25"/>
      <c r="K19" s="25"/>
      <c r="L19" s="25"/>
      <c r="M19" s="2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4"/>
    </row>
    <row r="20" s="6" customFormat="1" ht="23" customHeight="1" spans="1:26">
      <c r="A20" s="23" t="s">
        <v>62</v>
      </c>
      <c r="B20" s="10">
        <f t="shared" si="0"/>
        <v>-410.44</v>
      </c>
      <c r="C20" s="25">
        <v>25</v>
      </c>
      <c r="D20" s="25">
        <v>50.49</v>
      </c>
      <c r="E20" s="24">
        <f>25-510.93</f>
        <v>-485.93</v>
      </c>
      <c r="F20" s="25"/>
      <c r="G20" s="24"/>
      <c r="H20" s="25"/>
      <c r="I20" s="25"/>
      <c r="J20" s="25"/>
      <c r="K20" s="25"/>
      <c r="L20" s="25"/>
      <c r="M20" s="2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4"/>
    </row>
    <row r="21" s="6" customFormat="1" ht="23" customHeight="1" spans="1:26">
      <c r="A21" s="23" t="s">
        <v>56</v>
      </c>
      <c r="B21" s="10">
        <f t="shared" si="0"/>
        <v>0</v>
      </c>
      <c r="C21" s="25"/>
      <c r="D21" s="25"/>
      <c r="E21" s="24"/>
      <c r="F21" s="25"/>
      <c r="G21" s="24"/>
      <c r="H21" s="25"/>
      <c r="I21" s="25"/>
      <c r="J21" s="25"/>
      <c r="K21" s="25"/>
      <c r="L21" s="25"/>
      <c r="M21" s="2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4"/>
    </row>
    <row r="22" s="6" customFormat="1" ht="23" customHeight="1" spans="1:26">
      <c r="A22" s="20" t="s">
        <v>63</v>
      </c>
      <c r="B22" s="10">
        <f t="shared" si="0"/>
        <v>7989.56</v>
      </c>
      <c r="C22" s="14">
        <f>SUM(C17:C21)</f>
        <v>25</v>
      </c>
      <c r="D22" s="14">
        <f t="shared" ref="D22:M22" si="4">SUM(D17:D21)</f>
        <v>8450.49</v>
      </c>
      <c r="E22" s="14">
        <f t="shared" si="4"/>
        <v>-485.93</v>
      </c>
      <c r="F22" s="14">
        <f t="shared" si="4"/>
        <v>0</v>
      </c>
      <c r="G22" s="14">
        <f t="shared" si="4"/>
        <v>0</v>
      </c>
      <c r="H22" s="14">
        <f t="shared" si="4"/>
        <v>0</v>
      </c>
      <c r="I22" s="14">
        <f t="shared" si="4"/>
        <v>0</v>
      </c>
      <c r="J22" s="14">
        <f t="shared" si="4"/>
        <v>0</v>
      </c>
      <c r="K22" s="14">
        <f t="shared" si="4"/>
        <v>0</v>
      </c>
      <c r="L22" s="14">
        <f t="shared" si="4"/>
        <v>0</v>
      </c>
      <c r="M22" s="14">
        <f t="shared" si="4"/>
        <v>0</v>
      </c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4"/>
    </row>
    <row r="23" s="7" customFormat="1" ht="23" customHeight="1" spans="1:26">
      <c r="A23" s="27" t="s">
        <v>64</v>
      </c>
      <c r="B23" s="10">
        <f>C23+SUM(D23:M23)</f>
        <v>166968.450625</v>
      </c>
      <c r="C23" s="25">
        <f>C3-C4</f>
        <v>114953.010625</v>
      </c>
      <c r="D23" s="25">
        <f t="shared" ref="D23:M23" si="5">D3-D4</f>
        <v>-26460.49</v>
      </c>
      <c r="E23" s="25">
        <f t="shared" si="5"/>
        <v>-71524.07</v>
      </c>
      <c r="F23" s="25">
        <f t="shared" si="5"/>
        <v>150000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5">
        <f t="shared" si="5"/>
        <v>0</v>
      </c>
      <c r="L23" s="25">
        <f t="shared" si="5"/>
        <v>0</v>
      </c>
      <c r="M23" s="25">
        <f t="shared" si="5"/>
        <v>0</v>
      </c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</sheetData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R40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H4" sqref="H4"/>
    </sheetView>
  </sheetViews>
  <sheetFormatPr defaultColWidth="14.875" defaultRowHeight="33" customHeight="1"/>
  <cols>
    <col min="1" max="1" width="19.875" style="7" customWidth="1"/>
    <col min="2" max="15" width="14.875" style="7" customWidth="1"/>
    <col min="16" max="27" width="14.875" style="8" customWidth="1"/>
    <col min="28" max="16164" width="14.875" style="7" customWidth="1"/>
    <col min="16165" max="16384" width="14.875" style="47"/>
  </cols>
  <sheetData>
    <row r="1" s="2" customFormat="1" customHeight="1" spans="1:1024 1025:16164">
      <c r="A1" s="10" t="s">
        <v>88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15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5"/>
    </row>
    <row r="2" s="3" customFormat="1" customHeight="1" spans="1:1024 1025:16164">
      <c r="A2" s="19" t="s">
        <v>89</v>
      </c>
      <c r="B2" s="10">
        <f>SUM(C2:N2)</f>
        <v>320506.77</v>
      </c>
      <c r="C2" s="10">
        <f>收入分配表!F8</f>
        <v>190506.77</v>
      </c>
      <c r="D2" s="10">
        <f>收入分配表!I8</f>
        <v>0</v>
      </c>
      <c r="E2" s="10">
        <f>收入分配表!L8</f>
        <v>20000</v>
      </c>
      <c r="F2" s="10">
        <f>收入分配表!O8</f>
        <v>110000</v>
      </c>
      <c r="G2" s="10">
        <f>收入分配表!R8</f>
        <v>0</v>
      </c>
      <c r="H2" s="10">
        <f>收入分配表!U8</f>
        <v>0</v>
      </c>
      <c r="I2" s="10">
        <f>收入分配表!X8</f>
        <v>0</v>
      </c>
      <c r="J2" s="10">
        <f>收入分配表!AB8</f>
        <v>0</v>
      </c>
      <c r="K2" s="10">
        <f>收入分配表!AE8</f>
        <v>0</v>
      </c>
      <c r="L2" s="10">
        <f>收入分配表!AH8</f>
        <v>0</v>
      </c>
      <c r="M2" s="10">
        <f>收入分配表!AK8</f>
        <v>0</v>
      </c>
      <c r="N2" s="10">
        <f>收入分配表!AN8</f>
        <v>0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3" customFormat="1" customHeight="1" spans="1:1024 1025:16164">
      <c r="A3" s="19" t="s">
        <v>90</v>
      </c>
      <c r="B3" s="10">
        <f>SUM(C3:N3)</f>
        <v>66123.75</v>
      </c>
      <c r="C3" s="10">
        <v>-474.84</v>
      </c>
      <c r="D3" s="10"/>
      <c r="E3" s="44">
        <v>-200</v>
      </c>
      <c r="F3" s="10">
        <f>600+43200+900</f>
        <v>44700</v>
      </c>
      <c r="G3" s="10">
        <f>5994.6+16146.69+337-379.7</f>
        <v>22098.59</v>
      </c>
      <c r="H3" s="10"/>
      <c r="I3" s="10"/>
      <c r="J3" s="10"/>
      <c r="K3" s="10"/>
      <c r="L3" s="10"/>
      <c r="M3" s="44"/>
      <c r="N3" s="44"/>
      <c r="O3" s="5"/>
      <c r="P3">
        <f>B3-L3-64000</f>
        <v>2123.75</v>
      </c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="3" customFormat="1" customHeight="1" spans="1:1024 1025:16164">
      <c r="A4" s="19" t="s">
        <v>91</v>
      </c>
      <c r="B4" s="10">
        <f>SUM(C4:N4)</f>
        <v>386630.52</v>
      </c>
      <c r="C4" s="10">
        <f>SUM(C2:C3)</f>
        <v>190031.93</v>
      </c>
      <c r="D4" s="10">
        <f t="shared" ref="D4:N4" si="0">SUM(D2:D3)</f>
        <v>0</v>
      </c>
      <c r="E4" s="10">
        <f t="shared" si="0"/>
        <v>19800</v>
      </c>
      <c r="F4" s="10">
        <f t="shared" si="0"/>
        <v>154700</v>
      </c>
      <c r="G4" s="10">
        <f t="shared" si="0"/>
        <v>22098.59</v>
      </c>
      <c r="H4" s="10">
        <f t="shared" si="0"/>
        <v>0</v>
      </c>
      <c r="I4" s="10">
        <f t="shared" si="0"/>
        <v>0</v>
      </c>
      <c r="J4" s="10">
        <f t="shared" si="0"/>
        <v>0</v>
      </c>
      <c r="K4" s="10">
        <f t="shared" si="0"/>
        <v>0</v>
      </c>
      <c r="L4" s="10">
        <f t="shared" si="0"/>
        <v>0</v>
      </c>
      <c r="M4" s="10">
        <f t="shared" si="0"/>
        <v>0</v>
      </c>
      <c r="N4" s="10">
        <f t="shared" si="0"/>
        <v>0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="4" customFormat="1" customHeight="1" spans="1:1024 1025:16164">
      <c r="A5" s="20" t="s">
        <v>92</v>
      </c>
      <c r="B5" s="10">
        <f>SUM(C5:N5)</f>
        <v>222718.99</v>
      </c>
      <c r="C5" s="14">
        <f>C9+C13</f>
        <v>13820</v>
      </c>
      <c r="D5" s="14">
        <f t="shared" ref="D5:N5" si="1">D9+D13</f>
        <v>27609.47</v>
      </c>
      <c r="E5" s="14">
        <f t="shared" si="1"/>
        <v>58209.62</v>
      </c>
      <c r="F5" s="14">
        <f t="shared" si="1"/>
        <v>17332.9</v>
      </c>
      <c r="G5" s="14">
        <f t="shared" si="1"/>
        <v>13907</v>
      </c>
      <c r="H5" s="14">
        <f t="shared" si="1"/>
        <v>13120</v>
      </c>
      <c r="I5" s="14">
        <f t="shared" si="1"/>
        <v>13120</v>
      </c>
      <c r="J5" s="14">
        <f t="shared" si="1"/>
        <v>13120</v>
      </c>
      <c r="K5" s="14">
        <f t="shared" si="1"/>
        <v>13120</v>
      </c>
      <c r="L5" s="14">
        <f t="shared" si="1"/>
        <v>13120</v>
      </c>
      <c r="M5" s="14">
        <f t="shared" si="1"/>
        <v>13120</v>
      </c>
      <c r="N5" s="14">
        <f t="shared" si="1"/>
        <v>13120</v>
      </c>
      <c r="O5" s="15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</row>
    <row r="6" s="5" customFormat="1" customHeight="1" spans="1:1024 1025:16164">
      <c r="A6" s="23" t="s">
        <v>93</v>
      </c>
      <c r="B6" s="10">
        <f t="shared" ref="B6:B14" si="2">SUM(C6:N6)</f>
        <v>124500</v>
      </c>
      <c r="C6" s="24">
        <v>10000</v>
      </c>
      <c r="D6" s="24">
        <v>10000</v>
      </c>
      <c r="E6" s="24">
        <v>10000</v>
      </c>
      <c r="F6" s="24">
        <f t="shared" ref="F6:N6" si="3">10000+500</f>
        <v>10500</v>
      </c>
      <c r="G6" s="24">
        <f t="shared" si="3"/>
        <v>10500</v>
      </c>
      <c r="H6" s="24">
        <f t="shared" si="3"/>
        <v>10500</v>
      </c>
      <c r="I6" s="24">
        <f t="shared" si="3"/>
        <v>10500</v>
      </c>
      <c r="J6" s="24">
        <f t="shared" si="3"/>
        <v>10500</v>
      </c>
      <c r="K6" s="24">
        <f t="shared" si="3"/>
        <v>10500</v>
      </c>
      <c r="L6" s="24">
        <f t="shared" si="3"/>
        <v>10500</v>
      </c>
      <c r="M6" s="24">
        <f t="shared" si="3"/>
        <v>10500</v>
      </c>
      <c r="N6" s="24">
        <f t="shared" si="3"/>
        <v>10500</v>
      </c>
      <c r="O6" s="45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s="5" customFormat="1" customHeight="1" spans="1:1024 1025:16164">
      <c r="A7" s="23" t="s">
        <v>94</v>
      </c>
      <c r="B7" s="10">
        <f t="shared" si="2"/>
        <v>31440</v>
      </c>
      <c r="C7" s="24">
        <f t="shared" ref="C7:N7" si="4">10000*26.2%</f>
        <v>2620</v>
      </c>
      <c r="D7" s="24">
        <f t="shared" si="4"/>
        <v>2620</v>
      </c>
      <c r="E7" s="24">
        <f t="shared" si="4"/>
        <v>2620</v>
      </c>
      <c r="F7" s="24">
        <f t="shared" si="4"/>
        <v>2620</v>
      </c>
      <c r="G7" s="24">
        <f t="shared" si="4"/>
        <v>2620</v>
      </c>
      <c r="H7" s="24">
        <f t="shared" si="4"/>
        <v>2620</v>
      </c>
      <c r="I7" s="24">
        <f t="shared" si="4"/>
        <v>2620</v>
      </c>
      <c r="J7" s="24">
        <f t="shared" si="4"/>
        <v>2620</v>
      </c>
      <c r="K7" s="24">
        <f t="shared" si="4"/>
        <v>2620</v>
      </c>
      <c r="L7" s="24">
        <f t="shared" si="4"/>
        <v>2620</v>
      </c>
      <c r="M7" s="24">
        <f t="shared" si="4"/>
        <v>2620</v>
      </c>
      <c r="N7" s="24">
        <f t="shared" si="4"/>
        <v>2620</v>
      </c>
      <c r="O7" s="45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="5" customFormat="1" customHeight="1" spans="1:1024 1025:16164">
      <c r="A8" s="23" t="s">
        <v>95</v>
      </c>
      <c r="B8" s="10">
        <f t="shared" si="2"/>
        <v>2400</v>
      </c>
      <c r="C8" s="24">
        <f>10000*12%</f>
        <v>1200</v>
      </c>
      <c r="D8" s="24">
        <f>10000*12%</f>
        <v>1200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45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9" s="6" customFormat="1" customHeight="1" spans="1:1024 1025:16164">
      <c r="A9" s="20" t="s">
        <v>96</v>
      </c>
      <c r="B9" s="10">
        <f t="shared" si="2"/>
        <v>158340</v>
      </c>
      <c r="C9" s="14">
        <f>SUM(C6:C8)</f>
        <v>13820</v>
      </c>
      <c r="D9" s="14">
        <f t="shared" ref="D9:N9" si="5">SUM(D6:D8)</f>
        <v>13820</v>
      </c>
      <c r="E9" s="14">
        <f t="shared" si="5"/>
        <v>12620</v>
      </c>
      <c r="F9" s="14">
        <f t="shared" si="5"/>
        <v>13120</v>
      </c>
      <c r="G9" s="14">
        <f t="shared" si="5"/>
        <v>13120</v>
      </c>
      <c r="H9" s="14">
        <f t="shared" si="5"/>
        <v>13120</v>
      </c>
      <c r="I9" s="14">
        <f t="shared" si="5"/>
        <v>13120</v>
      </c>
      <c r="J9" s="14">
        <f t="shared" si="5"/>
        <v>13120</v>
      </c>
      <c r="K9" s="14">
        <f t="shared" si="5"/>
        <v>13120</v>
      </c>
      <c r="L9" s="14">
        <f t="shared" si="5"/>
        <v>13120</v>
      </c>
      <c r="M9" s="14">
        <f t="shared" si="5"/>
        <v>13120</v>
      </c>
      <c r="N9" s="14">
        <f t="shared" si="5"/>
        <v>13120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4"/>
    </row>
    <row r="10" s="5" customFormat="1" customHeight="1" spans="1:1024 1025:16164">
      <c r="A10" s="23" t="s">
        <v>97</v>
      </c>
      <c r="B10" s="10">
        <f t="shared" si="2"/>
        <v>34409.37</v>
      </c>
      <c r="C10" s="25"/>
      <c r="D10" s="25">
        <v>13789.47</v>
      </c>
      <c r="E10" s="25">
        <v>16070</v>
      </c>
      <c r="F10" s="25">
        <v>4212.9</v>
      </c>
      <c r="G10" s="25">
        <f>160+177</f>
        <v>337</v>
      </c>
      <c r="H10" s="25"/>
      <c r="I10" s="25"/>
      <c r="J10" s="25"/>
      <c r="K10" s="25"/>
      <c r="L10" s="25"/>
      <c r="M10" s="25"/>
      <c r="N10" s="25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="5" customFormat="1" customHeight="1" spans="1:1024 1025:16164">
      <c r="A11" s="23" t="s">
        <v>98</v>
      </c>
      <c r="B11" s="10">
        <f t="shared" si="2"/>
        <v>29969.62</v>
      </c>
      <c r="C11" s="25"/>
      <c r="D11" s="25"/>
      <c r="E11" s="25">
        <v>29519.62</v>
      </c>
      <c r="F11" s="25"/>
      <c r="G11" s="25">
        <v>450</v>
      </c>
      <c r="H11" s="25"/>
      <c r="I11" s="24"/>
      <c r="J11" s="24"/>
      <c r="K11" s="24"/>
      <c r="L11" s="24"/>
      <c r="M11" s="24"/>
      <c r="N11" s="24"/>
      <c r="O11" s="45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="5" customFormat="1" customHeight="1" spans="1:1024 1025:16164">
      <c r="A12" s="23" t="s">
        <v>99</v>
      </c>
      <c r="B12" s="10">
        <f t="shared" si="2"/>
        <v>0</v>
      </c>
      <c r="C12" s="25"/>
      <c r="D12" s="25"/>
      <c r="E12" s="25"/>
      <c r="F12" s="25"/>
      <c r="G12" s="25"/>
      <c r="H12" s="25"/>
      <c r="I12" s="24"/>
      <c r="J12" s="24"/>
      <c r="K12" s="24"/>
      <c r="L12" s="24"/>
      <c r="M12" s="24"/>
      <c r="N12" s="24"/>
      <c r="O12" s="45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="6" customFormat="1" customHeight="1" spans="1:1024 1025:16164">
      <c r="A13" s="20" t="s">
        <v>100</v>
      </c>
      <c r="B13" s="10">
        <f t="shared" si="2"/>
        <v>64378.99</v>
      </c>
      <c r="C13" s="14">
        <f>SUM(C10:C12)</f>
        <v>0</v>
      </c>
      <c r="D13" s="14">
        <f t="shared" ref="D13:N13" si="6">SUM(D10:D12)</f>
        <v>13789.47</v>
      </c>
      <c r="E13" s="14">
        <f t="shared" si="6"/>
        <v>45589.62</v>
      </c>
      <c r="F13" s="14">
        <f t="shared" si="6"/>
        <v>4212.9</v>
      </c>
      <c r="G13" s="14">
        <f t="shared" si="6"/>
        <v>787</v>
      </c>
      <c r="H13" s="14">
        <f t="shared" si="6"/>
        <v>0</v>
      </c>
      <c r="I13" s="14">
        <f t="shared" si="6"/>
        <v>0</v>
      </c>
      <c r="J13" s="14">
        <f t="shared" si="6"/>
        <v>0</v>
      </c>
      <c r="K13" s="14">
        <f t="shared" si="6"/>
        <v>0</v>
      </c>
      <c r="L13" s="14">
        <f t="shared" si="6"/>
        <v>0</v>
      </c>
      <c r="M13" s="14">
        <f t="shared" si="6"/>
        <v>0</v>
      </c>
      <c r="N13" s="14">
        <f t="shared" si="6"/>
        <v>0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4"/>
    </row>
    <row r="14" s="7" customFormat="1" customHeight="1" spans="1:1024 1025:16164">
      <c r="A14" s="27" t="s">
        <v>101</v>
      </c>
      <c r="B14" s="10">
        <f t="shared" si="2"/>
        <v>163911.53</v>
      </c>
      <c r="C14" s="25">
        <f>C4-C5</f>
        <v>176211.93</v>
      </c>
      <c r="D14" s="25">
        <f t="shared" ref="D14:N14" si="7">D4-D5</f>
        <v>-27609.47</v>
      </c>
      <c r="E14" s="25">
        <f t="shared" si="7"/>
        <v>-38409.62</v>
      </c>
      <c r="F14" s="25">
        <f t="shared" si="7"/>
        <v>137367.1</v>
      </c>
      <c r="G14" s="25">
        <f t="shared" si="7"/>
        <v>8191.59</v>
      </c>
      <c r="H14" s="25">
        <f t="shared" si="7"/>
        <v>-13120</v>
      </c>
      <c r="I14" s="25">
        <f t="shared" si="7"/>
        <v>-13120</v>
      </c>
      <c r="J14" s="25">
        <f t="shared" si="7"/>
        <v>-13120</v>
      </c>
      <c r="K14" s="25">
        <f t="shared" si="7"/>
        <v>-13120</v>
      </c>
      <c r="L14" s="25">
        <f t="shared" si="7"/>
        <v>-13120</v>
      </c>
      <c r="M14" s="25">
        <f t="shared" si="7"/>
        <v>-13120</v>
      </c>
      <c r="N14" s="25">
        <f t="shared" si="7"/>
        <v>-13120</v>
      </c>
      <c r="O14" s="1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6" customFormat="1" customHeight="1" spans="1:1024 1025:16164">
      <c r="O16" s="68"/>
    </row>
    <row r="17" customFormat="1" customHeight="1" spans="15:15">
      <c r="O17" s="68"/>
    </row>
    <row r="18" customFormat="1" customHeight="1" spans="15:15">
      <c r="O18" s="68"/>
    </row>
    <row r="19" customFormat="1" customHeight="1" spans="15:15">
      <c r="O19" s="68"/>
    </row>
    <row r="20" customFormat="1" customHeight="1" spans="15:15">
      <c r="O20" s="68"/>
    </row>
    <row r="21" customFormat="1" customHeight="1" spans="15:15">
      <c r="O21" s="68"/>
    </row>
    <row r="22" customFormat="1" customHeight="1" spans="15:15">
      <c r="O22" s="68"/>
    </row>
    <row r="23" customFormat="1" customHeight="1" spans="15:15">
      <c r="O23" s="68"/>
    </row>
    <row r="24" customFormat="1" customHeight="1" spans="15:15">
      <c r="O24" s="68"/>
    </row>
    <row r="25" customFormat="1" customHeight="1" spans="15:15">
      <c r="O25" s="68"/>
    </row>
    <row r="26" customFormat="1" customHeight="1" spans="15:15">
      <c r="O26" s="68"/>
    </row>
    <row r="27" customFormat="1" customHeight="1" spans="15:15">
      <c r="O27" s="68"/>
    </row>
    <row r="28" customFormat="1" customHeight="1" spans="15:15">
      <c r="O28" s="68"/>
    </row>
    <row r="29" customFormat="1" customHeight="1" spans="15:15">
      <c r="O29" s="68"/>
    </row>
    <row r="30" customFormat="1" customHeight="1" spans="15:15">
      <c r="O30" s="68"/>
    </row>
    <row r="31" customFormat="1" customHeight="1" spans="15:15">
      <c r="O31" s="68"/>
    </row>
    <row r="32" customFormat="1" customHeight="1" spans="15:15">
      <c r="O32" s="68"/>
    </row>
    <row r="33" customFormat="1" customHeight="1" spans="15:15">
      <c r="O33" s="68"/>
    </row>
    <row r="34" customFormat="1" customHeight="1" spans="15:15">
      <c r="O34" s="68"/>
    </row>
    <row r="35" customFormat="1" customHeight="1" spans="15:15">
      <c r="O35" s="68"/>
    </row>
    <row r="36" customFormat="1" customHeight="1" spans="15:15">
      <c r="O36" s="68"/>
    </row>
    <row r="37" customFormat="1" customHeight="1" spans="15:15">
      <c r="O37" s="68"/>
    </row>
    <row r="38" customFormat="1" customHeight="1" spans="15:15">
      <c r="O38" s="68"/>
    </row>
    <row r="39" customFormat="1" customHeight="1" spans="15:15">
      <c r="O39" s="68"/>
    </row>
    <row r="40" customFormat="1" customHeight="1" spans="15:15">
      <c r="O40" s="68"/>
    </row>
  </sheetData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workbookViewId="0">
      <selection activeCell="F3" sqref="F3"/>
    </sheetView>
  </sheetViews>
  <sheetFormatPr defaultColWidth="9" defaultRowHeight="35" customHeight="1"/>
  <cols>
    <col min="1" max="1" width="19.875" customWidth="1"/>
    <col min="2" max="3" width="11.5" customWidth="1"/>
    <col min="4" max="14" width="10.375" customWidth="1"/>
  </cols>
  <sheetData>
    <row r="1" s="7" customFormat="1" customHeight="1" spans="1:26 16164:16384">
      <c r="A1" s="10" t="s">
        <v>102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WWR1" s="47"/>
      <c r="WWS1" s="47"/>
      <c r="WWT1" s="47"/>
      <c r="WWU1" s="47"/>
      <c r="WWV1" s="47"/>
      <c r="WWW1" s="47"/>
      <c r="WWX1" s="47"/>
      <c r="WWY1" s="47"/>
      <c r="WWZ1" s="47"/>
      <c r="WXA1" s="47"/>
      <c r="WXB1" s="47"/>
      <c r="WXC1" s="47"/>
      <c r="WXD1" s="47"/>
      <c r="WXE1" s="47"/>
      <c r="WXF1" s="47"/>
      <c r="WXG1" s="47"/>
      <c r="WXH1" s="47"/>
      <c r="WXI1" s="47"/>
      <c r="WXJ1" s="47"/>
      <c r="WXK1" s="47"/>
      <c r="WXL1" s="47"/>
      <c r="WXM1" s="47"/>
      <c r="WXN1" s="47"/>
      <c r="WXO1" s="47"/>
      <c r="WXP1" s="47"/>
      <c r="WXQ1" s="47"/>
      <c r="WXR1" s="47"/>
      <c r="WXS1" s="47"/>
      <c r="WXT1" s="47"/>
      <c r="WXU1" s="47"/>
      <c r="WXV1" s="47"/>
      <c r="WXW1" s="47"/>
      <c r="WXX1" s="47"/>
      <c r="WXY1" s="47"/>
      <c r="WXZ1" s="47"/>
      <c r="WYA1" s="47"/>
      <c r="WYB1" s="47"/>
      <c r="WYC1" s="47"/>
      <c r="WYD1" s="47"/>
      <c r="WYE1" s="47"/>
      <c r="WYF1" s="47"/>
      <c r="WYG1" s="47"/>
      <c r="WYH1" s="47"/>
      <c r="WYI1" s="47"/>
      <c r="WYJ1" s="47"/>
      <c r="WYK1" s="47"/>
      <c r="WYL1" s="47"/>
      <c r="WYM1" s="47"/>
      <c r="WYN1" s="47"/>
      <c r="WYO1" s="47"/>
      <c r="WYP1" s="47"/>
      <c r="WYQ1" s="47"/>
      <c r="WYR1" s="47"/>
      <c r="WYS1" s="47"/>
      <c r="WYT1" s="47"/>
      <c r="WYU1" s="47"/>
      <c r="WYV1" s="47"/>
      <c r="WYW1" s="47"/>
      <c r="WYX1" s="47"/>
      <c r="WYY1" s="47"/>
      <c r="WYZ1" s="47"/>
      <c r="WZA1" s="47"/>
      <c r="WZB1" s="47"/>
      <c r="WZC1" s="47"/>
      <c r="WZD1" s="47"/>
      <c r="WZE1" s="47"/>
      <c r="WZF1" s="47"/>
      <c r="WZG1" s="47"/>
      <c r="WZH1" s="47"/>
      <c r="WZI1" s="47"/>
      <c r="WZJ1" s="47"/>
      <c r="WZK1" s="47"/>
      <c r="WZL1" s="47"/>
      <c r="WZM1" s="47"/>
      <c r="WZN1" s="47"/>
      <c r="WZO1" s="47"/>
      <c r="WZP1" s="47"/>
      <c r="WZQ1" s="47"/>
      <c r="WZR1" s="47"/>
      <c r="WZS1" s="47"/>
      <c r="WZT1" s="47"/>
      <c r="WZU1" s="47"/>
      <c r="WZV1" s="47"/>
      <c r="WZW1" s="47"/>
      <c r="WZX1" s="47"/>
      <c r="WZY1" s="47"/>
      <c r="WZZ1" s="47"/>
      <c r="XAA1" s="47"/>
      <c r="XAB1" s="47"/>
      <c r="XAC1" s="47"/>
      <c r="XAD1" s="47"/>
      <c r="XAE1" s="47"/>
      <c r="XAF1" s="47"/>
      <c r="XAG1" s="47"/>
      <c r="XAH1" s="47"/>
      <c r="XAI1" s="47"/>
      <c r="XAJ1" s="47"/>
      <c r="XAK1" s="47"/>
      <c r="XAL1" s="47"/>
      <c r="XAM1" s="47"/>
      <c r="XAN1" s="47"/>
      <c r="XAO1" s="47"/>
      <c r="XAP1" s="47"/>
      <c r="XAQ1" s="47"/>
      <c r="XAR1" s="47"/>
      <c r="XAS1" s="47"/>
      <c r="XAT1" s="47"/>
      <c r="XAU1" s="47"/>
      <c r="XAV1" s="47"/>
      <c r="XAW1" s="47"/>
      <c r="XAX1" s="47"/>
      <c r="XAY1" s="47"/>
      <c r="XAZ1" s="47"/>
      <c r="XBA1" s="47"/>
      <c r="XBB1" s="47"/>
      <c r="XBC1" s="47"/>
      <c r="XBD1" s="47"/>
      <c r="XBE1" s="47"/>
      <c r="XBF1" s="47"/>
      <c r="XBG1" s="47"/>
      <c r="XBH1" s="47"/>
      <c r="XBI1" s="47"/>
      <c r="XBJ1" s="47"/>
      <c r="XBK1" s="47"/>
      <c r="XBL1" s="47"/>
      <c r="XBM1" s="47"/>
      <c r="XBN1" s="47"/>
      <c r="XBO1" s="47"/>
      <c r="XBP1" s="47"/>
      <c r="XBQ1" s="47"/>
      <c r="XBR1" s="47"/>
      <c r="XBS1" s="47"/>
      <c r="XBT1" s="47"/>
      <c r="XBU1" s="47"/>
      <c r="XBV1" s="47"/>
      <c r="XBW1" s="47"/>
      <c r="XBX1" s="47"/>
      <c r="XBY1" s="47"/>
      <c r="XBZ1" s="47"/>
      <c r="XCA1" s="47"/>
      <c r="XCB1" s="47"/>
      <c r="XCC1" s="47"/>
      <c r="XCD1" s="47"/>
      <c r="XCE1" s="47"/>
      <c r="XCF1" s="47"/>
      <c r="XCG1" s="47"/>
      <c r="XCH1" s="47"/>
      <c r="XCI1" s="47"/>
      <c r="XCJ1" s="47"/>
      <c r="XCK1" s="47"/>
      <c r="XCL1" s="47"/>
      <c r="XCM1" s="47"/>
      <c r="XCN1" s="47"/>
      <c r="XCO1" s="47"/>
      <c r="XCP1" s="47"/>
      <c r="XCQ1" s="47"/>
      <c r="XCR1" s="47"/>
      <c r="XCS1" s="47"/>
      <c r="XCT1" s="47"/>
      <c r="XCU1" s="47"/>
      <c r="XCV1" s="47"/>
      <c r="XCW1" s="47"/>
      <c r="XCX1" s="47"/>
      <c r="XCY1" s="47"/>
      <c r="XCZ1" s="47"/>
      <c r="XDA1" s="47"/>
      <c r="XDB1" s="47"/>
      <c r="XDC1" s="47"/>
      <c r="XDD1" s="47"/>
      <c r="XDE1" s="47"/>
      <c r="XDF1" s="47"/>
      <c r="XDG1" s="47"/>
      <c r="XDH1" s="47"/>
      <c r="XDI1" s="47"/>
      <c r="XDJ1" s="47"/>
      <c r="XDK1" s="47"/>
      <c r="XDL1" s="47"/>
      <c r="XDM1" s="47"/>
      <c r="XDN1" s="47"/>
      <c r="XDO1" s="47"/>
      <c r="XDP1" s="47"/>
      <c r="XDQ1" s="47"/>
      <c r="XDR1" s="47"/>
      <c r="XDS1" s="47"/>
      <c r="XDT1" s="47"/>
      <c r="XDU1" s="47"/>
      <c r="XDV1" s="47"/>
      <c r="XDW1" s="47"/>
      <c r="XDX1" s="47"/>
      <c r="XDY1" s="47"/>
      <c r="XDZ1" s="47"/>
      <c r="XEA1" s="47"/>
      <c r="XEB1" s="47"/>
      <c r="XEC1" s="47"/>
      <c r="XED1" s="47"/>
      <c r="XEE1" s="47"/>
      <c r="XEF1" s="47"/>
      <c r="XEG1" s="47"/>
      <c r="XEH1" s="47"/>
      <c r="XEI1" s="47"/>
      <c r="XEJ1" s="47"/>
      <c r="XEK1" s="47"/>
      <c r="XEL1" s="47"/>
      <c r="XEM1" s="47"/>
      <c r="XEN1" s="47"/>
      <c r="XEO1" s="47"/>
      <c r="XEP1" s="47"/>
      <c r="XEQ1" s="47"/>
      <c r="XER1" s="47"/>
      <c r="XES1" s="47"/>
      <c r="XET1" s="47"/>
      <c r="XEU1" s="47"/>
      <c r="XEV1" s="47"/>
      <c r="XEW1" s="47"/>
      <c r="XEX1" s="47"/>
      <c r="XEY1" s="47"/>
      <c r="XEZ1" s="47"/>
      <c r="XFA1" s="47"/>
      <c r="XFB1" s="47"/>
      <c r="XFC1" s="47"/>
      <c r="XFD1" s="47"/>
    </row>
    <row r="2" s="22" customFormat="1" customHeight="1" spans="1:26 16164:16384">
      <c r="A2" s="19" t="s">
        <v>103</v>
      </c>
      <c r="B2" s="10">
        <f>SUM(C2:N2)</f>
        <v>193588.455</v>
      </c>
      <c r="C2" s="10">
        <f>收入分配表!F9</f>
        <v>73588.455</v>
      </c>
      <c r="D2" s="10">
        <f>收入分配表!I9</f>
        <v>4000</v>
      </c>
      <c r="E2" s="10">
        <f>收入分配表!L9</f>
        <v>16000</v>
      </c>
      <c r="F2" s="10">
        <f>收入分配表!O9</f>
        <v>100000</v>
      </c>
      <c r="G2" s="10">
        <f>收入分配表!R9</f>
        <v>0</v>
      </c>
      <c r="H2" s="10">
        <f>收入分配表!U9</f>
        <v>0</v>
      </c>
      <c r="I2" s="10">
        <f>收入分配表!X9</f>
        <v>0</v>
      </c>
      <c r="J2" s="10">
        <f>收入分配表!AB9</f>
        <v>0</v>
      </c>
      <c r="K2" s="10">
        <f>收入分配表!AE9</f>
        <v>0</v>
      </c>
      <c r="L2" s="10">
        <f>收入分配表!AH9</f>
        <v>0</v>
      </c>
      <c r="M2" s="10">
        <f>收入分配表!AK9</f>
        <v>0</v>
      </c>
      <c r="N2" s="10">
        <f>收入分配表!AN9</f>
        <v>0</v>
      </c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="7" customFormat="1" customHeight="1" spans="1:26 16164:16384">
      <c r="A3" s="19" t="s">
        <v>90</v>
      </c>
      <c r="B3" s="10">
        <f>SUM(C3:N3)</f>
        <v>955.02</v>
      </c>
      <c r="C3" s="10">
        <v>-237.42</v>
      </c>
      <c r="D3" s="44"/>
      <c r="E3" s="44">
        <f>1190+200</f>
        <v>1390</v>
      </c>
      <c r="F3" s="44">
        <f>-395.12/2</f>
        <v>-197.56</v>
      </c>
      <c r="G3" s="44"/>
      <c r="H3" s="44"/>
      <c r="I3" s="44"/>
      <c r="J3" s="44"/>
      <c r="K3" s="44"/>
      <c r="L3" s="44"/>
      <c r="M3" s="44"/>
      <c r="N3" s="4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  <c r="XFB3" s="47"/>
      <c r="XFC3" s="47"/>
      <c r="XFD3" s="47"/>
    </row>
    <row r="4" s="7" customFormat="1" customHeight="1" spans="1:26 16164:16384">
      <c r="A4" s="19" t="s">
        <v>104</v>
      </c>
      <c r="B4" s="10">
        <f>SUM(C4:N4)</f>
        <v>194543.475</v>
      </c>
      <c r="C4" s="10">
        <f>SUM(C2:C3)</f>
        <v>73351.035</v>
      </c>
      <c r="D4" s="10">
        <f t="shared" ref="D4:N4" si="0">SUM(D2:D3)</f>
        <v>4000</v>
      </c>
      <c r="E4" s="10">
        <f t="shared" si="0"/>
        <v>17390</v>
      </c>
      <c r="F4" s="10">
        <f t="shared" si="0"/>
        <v>99802.44</v>
      </c>
      <c r="G4" s="10">
        <f t="shared" si="0"/>
        <v>0</v>
      </c>
      <c r="H4" s="10">
        <f t="shared" si="0"/>
        <v>0</v>
      </c>
      <c r="I4" s="10">
        <f t="shared" si="0"/>
        <v>0</v>
      </c>
      <c r="J4" s="10">
        <f t="shared" si="0"/>
        <v>0</v>
      </c>
      <c r="K4" s="10">
        <f t="shared" si="0"/>
        <v>0</v>
      </c>
      <c r="L4" s="10">
        <f t="shared" si="0"/>
        <v>0</v>
      </c>
      <c r="M4" s="10">
        <f t="shared" si="0"/>
        <v>0</v>
      </c>
      <c r="N4" s="10">
        <f t="shared" si="0"/>
        <v>0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  <c r="XER4" s="47"/>
      <c r="XES4" s="47"/>
      <c r="XET4" s="47"/>
      <c r="XEU4" s="47"/>
      <c r="XEV4" s="47"/>
      <c r="XEW4" s="47"/>
      <c r="XEX4" s="47"/>
      <c r="XEY4" s="47"/>
      <c r="XEZ4" s="47"/>
      <c r="XFA4" s="47"/>
      <c r="XFB4" s="47"/>
      <c r="XFC4" s="47"/>
      <c r="XFD4" s="47"/>
    </row>
    <row r="5" s="7" customFormat="1" customHeight="1" spans="1:26 16164:16384">
      <c r="A5" s="20" t="s">
        <v>105</v>
      </c>
      <c r="B5" s="10">
        <f>SUM(C5:N5)</f>
        <v>168420</v>
      </c>
      <c r="C5" s="14">
        <f>C9+C13</f>
        <v>13820</v>
      </c>
      <c r="D5" s="14">
        <f t="shared" ref="D5:N5" si="1">D9+D13</f>
        <v>13820</v>
      </c>
      <c r="E5" s="14">
        <f t="shared" si="1"/>
        <v>16400</v>
      </c>
      <c r="F5" s="14">
        <f t="shared" si="1"/>
        <v>13820</v>
      </c>
      <c r="G5" s="14">
        <f t="shared" si="1"/>
        <v>13820</v>
      </c>
      <c r="H5" s="14">
        <f t="shared" si="1"/>
        <v>13820</v>
      </c>
      <c r="I5" s="14">
        <f t="shared" si="1"/>
        <v>13820</v>
      </c>
      <c r="J5" s="14">
        <f t="shared" si="1"/>
        <v>13820</v>
      </c>
      <c r="K5" s="14">
        <f t="shared" si="1"/>
        <v>13820</v>
      </c>
      <c r="L5" s="14">
        <f t="shared" si="1"/>
        <v>13820</v>
      </c>
      <c r="M5" s="14">
        <f t="shared" si="1"/>
        <v>13820</v>
      </c>
      <c r="N5" s="14">
        <f t="shared" si="1"/>
        <v>13820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WWR5" s="47"/>
      <c r="WWS5" s="47"/>
      <c r="WWT5" s="47"/>
      <c r="WWU5" s="47"/>
      <c r="WWV5" s="47"/>
      <c r="WWW5" s="47"/>
      <c r="WWX5" s="47"/>
      <c r="WWY5" s="47"/>
      <c r="WWZ5" s="47"/>
      <c r="WXA5" s="47"/>
      <c r="WXB5" s="47"/>
      <c r="WXC5" s="47"/>
      <c r="WXD5" s="47"/>
      <c r="WXE5" s="47"/>
      <c r="WXF5" s="47"/>
      <c r="WXG5" s="47"/>
      <c r="WXH5" s="47"/>
      <c r="WXI5" s="47"/>
      <c r="WXJ5" s="47"/>
      <c r="WXK5" s="47"/>
      <c r="WXL5" s="47"/>
      <c r="WXM5" s="47"/>
      <c r="WXN5" s="47"/>
      <c r="WXO5" s="47"/>
      <c r="WXP5" s="47"/>
      <c r="WXQ5" s="47"/>
      <c r="WXR5" s="47"/>
      <c r="WXS5" s="47"/>
      <c r="WXT5" s="47"/>
      <c r="WXU5" s="47"/>
      <c r="WXV5" s="47"/>
      <c r="WXW5" s="47"/>
      <c r="WXX5" s="47"/>
      <c r="WXY5" s="47"/>
      <c r="WXZ5" s="47"/>
      <c r="WYA5" s="47"/>
      <c r="WYB5" s="47"/>
      <c r="WYC5" s="47"/>
      <c r="WYD5" s="47"/>
      <c r="WYE5" s="47"/>
      <c r="WYF5" s="47"/>
      <c r="WYG5" s="47"/>
      <c r="WYH5" s="47"/>
      <c r="WYI5" s="47"/>
      <c r="WYJ5" s="47"/>
      <c r="WYK5" s="47"/>
      <c r="WYL5" s="47"/>
      <c r="WYM5" s="47"/>
      <c r="WYN5" s="47"/>
      <c r="WYO5" s="47"/>
      <c r="WYP5" s="47"/>
      <c r="WYQ5" s="47"/>
      <c r="WYR5" s="47"/>
      <c r="WYS5" s="47"/>
      <c r="WYT5" s="47"/>
      <c r="WYU5" s="47"/>
      <c r="WYV5" s="47"/>
      <c r="WYW5" s="47"/>
      <c r="WYX5" s="47"/>
      <c r="WYY5" s="47"/>
      <c r="WYZ5" s="47"/>
      <c r="WZA5" s="47"/>
      <c r="WZB5" s="47"/>
      <c r="WZC5" s="47"/>
      <c r="WZD5" s="47"/>
      <c r="WZE5" s="47"/>
      <c r="WZF5" s="47"/>
      <c r="WZG5" s="47"/>
      <c r="WZH5" s="47"/>
      <c r="WZI5" s="47"/>
      <c r="WZJ5" s="47"/>
      <c r="WZK5" s="47"/>
      <c r="WZL5" s="47"/>
      <c r="WZM5" s="47"/>
      <c r="WZN5" s="47"/>
      <c r="WZO5" s="47"/>
      <c r="WZP5" s="47"/>
      <c r="WZQ5" s="47"/>
      <c r="WZR5" s="47"/>
      <c r="WZS5" s="47"/>
      <c r="WZT5" s="47"/>
      <c r="WZU5" s="47"/>
      <c r="WZV5" s="47"/>
      <c r="WZW5" s="47"/>
      <c r="WZX5" s="47"/>
      <c r="WZY5" s="47"/>
      <c r="WZZ5" s="47"/>
      <c r="XAA5" s="47"/>
      <c r="XAB5" s="47"/>
      <c r="XAC5" s="47"/>
      <c r="XAD5" s="47"/>
      <c r="XAE5" s="47"/>
      <c r="XAF5" s="47"/>
      <c r="XAG5" s="47"/>
      <c r="XAH5" s="47"/>
      <c r="XAI5" s="47"/>
      <c r="XAJ5" s="47"/>
      <c r="XAK5" s="47"/>
      <c r="XAL5" s="47"/>
      <c r="XAM5" s="47"/>
      <c r="XAN5" s="47"/>
      <c r="XAO5" s="47"/>
      <c r="XAP5" s="47"/>
      <c r="XAQ5" s="47"/>
      <c r="XAR5" s="47"/>
      <c r="XAS5" s="47"/>
      <c r="XAT5" s="47"/>
      <c r="XAU5" s="47"/>
      <c r="XAV5" s="47"/>
      <c r="XAW5" s="47"/>
      <c r="XAX5" s="47"/>
      <c r="XAY5" s="47"/>
      <c r="XAZ5" s="47"/>
      <c r="XBA5" s="47"/>
      <c r="XBB5" s="47"/>
      <c r="XBC5" s="47"/>
      <c r="XBD5" s="47"/>
      <c r="XBE5" s="47"/>
      <c r="XBF5" s="47"/>
      <c r="XBG5" s="47"/>
      <c r="XBH5" s="47"/>
      <c r="XBI5" s="47"/>
      <c r="XBJ5" s="47"/>
      <c r="XBK5" s="47"/>
      <c r="XBL5" s="47"/>
      <c r="XBM5" s="47"/>
      <c r="XBN5" s="47"/>
      <c r="XBO5" s="47"/>
      <c r="XBP5" s="47"/>
      <c r="XBQ5" s="47"/>
      <c r="XBR5" s="47"/>
      <c r="XBS5" s="47"/>
      <c r="XBT5" s="47"/>
      <c r="XBU5" s="47"/>
      <c r="XBV5" s="47"/>
      <c r="XBW5" s="47"/>
      <c r="XBX5" s="47"/>
      <c r="XBY5" s="47"/>
      <c r="XBZ5" s="47"/>
      <c r="XCA5" s="47"/>
      <c r="XCB5" s="47"/>
      <c r="XCC5" s="47"/>
      <c r="XCD5" s="47"/>
      <c r="XCE5" s="47"/>
      <c r="XCF5" s="47"/>
      <c r="XCG5" s="47"/>
      <c r="XCH5" s="47"/>
      <c r="XCI5" s="47"/>
      <c r="XCJ5" s="47"/>
      <c r="XCK5" s="47"/>
      <c r="XCL5" s="47"/>
      <c r="XCM5" s="47"/>
      <c r="XCN5" s="47"/>
      <c r="XCO5" s="47"/>
      <c r="XCP5" s="47"/>
      <c r="XCQ5" s="47"/>
      <c r="XCR5" s="47"/>
      <c r="XCS5" s="47"/>
      <c r="XCT5" s="47"/>
      <c r="XCU5" s="47"/>
      <c r="XCV5" s="47"/>
      <c r="XCW5" s="47"/>
      <c r="XCX5" s="47"/>
      <c r="XCY5" s="47"/>
      <c r="XCZ5" s="47"/>
      <c r="XDA5" s="47"/>
      <c r="XDB5" s="47"/>
      <c r="XDC5" s="47"/>
      <c r="XDD5" s="47"/>
      <c r="XDE5" s="47"/>
      <c r="XDF5" s="47"/>
      <c r="XDG5" s="47"/>
      <c r="XDH5" s="47"/>
      <c r="XDI5" s="47"/>
      <c r="XDJ5" s="47"/>
      <c r="XDK5" s="47"/>
      <c r="XDL5" s="47"/>
      <c r="XDM5" s="47"/>
      <c r="XDN5" s="47"/>
      <c r="XDO5" s="47"/>
      <c r="XDP5" s="47"/>
      <c r="XDQ5" s="47"/>
      <c r="XDR5" s="47"/>
      <c r="XDS5" s="47"/>
      <c r="XDT5" s="47"/>
      <c r="XDU5" s="47"/>
      <c r="XDV5" s="47"/>
      <c r="XDW5" s="47"/>
      <c r="XDX5" s="47"/>
      <c r="XDY5" s="47"/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/>
      <c r="XEP5" s="47"/>
      <c r="XEQ5" s="47"/>
      <c r="XER5" s="47"/>
      <c r="XES5" s="47"/>
      <c r="XET5" s="47"/>
      <c r="XEU5" s="47"/>
      <c r="XEV5" s="47"/>
      <c r="XEW5" s="47"/>
      <c r="XEX5" s="47"/>
      <c r="XEY5" s="47"/>
      <c r="XEZ5" s="47"/>
      <c r="XFA5" s="47"/>
      <c r="XFB5" s="47"/>
      <c r="XFC5" s="47"/>
      <c r="XFD5" s="47"/>
    </row>
    <row r="6" s="7" customFormat="1" customHeight="1" spans="1:26 16164:16384">
      <c r="A6" s="23" t="s">
        <v>93</v>
      </c>
      <c r="B6" s="10">
        <f t="shared" ref="B5:B14" si="2">SUM(C6:N6)</f>
        <v>120000</v>
      </c>
      <c r="C6" s="24">
        <v>10000</v>
      </c>
      <c r="D6" s="24">
        <v>10000</v>
      </c>
      <c r="E6" s="24">
        <v>10000</v>
      </c>
      <c r="F6" s="24">
        <v>10000</v>
      </c>
      <c r="G6" s="24">
        <v>10000</v>
      </c>
      <c r="H6" s="24">
        <v>10000</v>
      </c>
      <c r="I6" s="24">
        <v>10000</v>
      </c>
      <c r="J6" s="24">
        <v>10000</v>
      </c>
      <c r="K6" s="24">
        <v>10000</v>
      </c>
      <c r="L6" s="24">
        <v>10000</v>
      </c>
      <c r="M6" s="24">
        <v>10000</v>
      </c>
      <c r="N6" s="24">
        <v>10000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WWR6" s="47"/>
      <c r="WWS6" s="47"/>
      <c r="WWT6" s="47"/>
      <c r="WWU6" s="47"/>
      <c r="WWV6" s="47"/>
      <c r="WWW6" s="47"/>
      <c r="WWX6" s="47"/>
      <c r="WWY6" s="47"/>
      <c r="WWZ6" s="47"/>
      <c r="WXA6" s="47"/>
      <c r="WXB6" s="47"/>
      <c r="WXC6" s="47"/>
      <c r="WXD6" s="47"/>
      <c r="WXE6" s="47"/>
      <c r="WXF6" s="47"/>
      <c r="WXG6" s="47"/>
      <c r="WXH6" s="47"/>
      <c r="WXI6" s="47"/>
      <c r="WXJ6" s="47"/>
      <c r="WXK6" s="47"/>
      <c r="WXL6" s="47"/>
      <c r="WXM6" s="47"/>
      <c r="WXN6" s="47"/>
      <c r="WXO6" s="47"/>
      <c r="WXP6" s="47"/>
      <c r="WXQ6" s="47"/>
      <c r="WXR6" s="47"/>
      <c r="WXS6" s="47"/>
      <c r="WXT6" s="47"/>
      <c r="WXU6" s="47"/>
      <c r="WXV6" s="47"/>
      <c r="WXW6" s="47"/>
      <c r="WXX6" s="47"/>
      <c r="WXY6" s="47"/>
      <c r="WXZ6" s="47"/>
      <c r="WYA6" s="47"/>
      <c r="WYB6" s="47"/>
      <c r="WYC6" s="47"/>
      <c r="WYD6" s="47"/>
      <c r="WYE6" s="47"/>
      <c r="WYF6" s="47"/>
      <c r="WYG6" s="47"/>
      <c r="WYH6" s="47"/>
      <c r="WYI6" s="47"/>
      <c r="WYJ6" s="47"/>
      <c r="WYK6" s="47"/>
      <c r="WYL6" s="47"/>
      <c r="WYM6" s="47"/>
      <c r="WYN6" s="47"/>
      <c r="WYO6" s="47"/>
      <c r="WYP6" s="47"/>
      <c r="WYQ6" s="47"/>
      <c r="WYR6" s="47"/>
      <c r="WYS6" s="47"/>
      <c r="WYT6" s="47"/>
      <c r="WYU6" s="47"/>
      <c r="WYV6" s="47"/>
      <c r="WYW6" s="47"/>
      <c r="WYX6" s="47"/>
      <c r="WYY6" s="47"/>
      <c r="WYZ6" s="47"/>
      <c r="WZA6" s="47"/>
      <c r="WZB6" s="47"/>
      <c r="WZC6" s="47"/>
      <c r="WZD6" s="47"/>
      <c r="WZE6" s="47"/>
      <c r="WZF6" s="47"/>
      <c r="WZG6" s="47"/>
      <c r="WZH6" s="47"/>
      <c r="WZI6" s="47"/>
      <c r="WZJ6" s="47"/>
      <c r="WZK6" s="47"/>
      <c r="WZL6" s="47"/>
      <c r="WZM6" s="47"/>
      <c r="WZN6" s="47"/>
      <c r="WZO6" s="47"/>
      <c r="WZP6" s="47"/>
      <c r="WZQ6" s="47"/>
      <c r="WZR6" s="47"/>
      <c r="WZS6" s="47"/>
      <c r="WZT6" s="47"/>
      <c r="WZU6" s="47"/>
      <c r="WZV6" s="47"/>
      <c r="WZW6" s="47"/>
      <c r="WZX6" s="47"/>
      <c r="WZY6" s="47"/>
      <c r="WZZ6" s="47"/>
      <c r="XAA6" s="47"/>
      <c r="XAB6" s="47"/>
      <c r="XAC6" s="47"/>
      <c r="XAD6" s="47"/>
      <c r="XAE6" s="47"/>
      <c r="XAF6" s="47"/>
      <c r="XAG6" s="47"/>
      <c r="XAH6" s="47"/>
      <c r="XAI6" s="47"/>
      <c r="XAJ6" s="47"/>
      <c r="XAK6" s="47"/>
      <c r="XAL6" s="47"/>
      <c r="XAM6" s="47"/>
      <c r="XAN6" s="47"/>
      <c r="XAO6" s="47"/>
      <c r="XAP6" s="47"/>
      <c r="XAQ6" s="47"/>
      <c r="XAR6" s="47"/>
      <c r="XAS6" s="47"/>
      <c r="XAT6" s="47"/>
      <c r="XAU6" s="47"/>
      <c r="XAV6" s="47"/>
      <c r="XAW6" s="47"/>
      <c r="XAX6" s="47"/>
      <c r="XAY6" s="47"/>
      <c r="XAZ6" s="47"/>
      <c r="XBA6" s="47"/>
      <c r="XBB6" s="47"/>
      <c r="XBC6" s="47"/>
      <c r="XBD6" s="47"/>
      <c r="XBE6" s="47"/>
      <c r="XBF6" s="47"/>
      <c r="XBG6" s="47"/>
      <c r="XBH6" s="47"/>
      <c r="XBI6" s="47"/>
      <c r="XBJ6" s="47"/>
      <c r="XBK6" s="47"/>
      <c r="XBL6" s="47"/>
      <c r="XBM6" s="47"/>
      <c r="XBN6" s="47"/>
      <c r="XBO6" s="47"/>
      <c r="XBP6" s="47"/>
      <c r="XBQ6" s="47"/>
      <c r="XBR6" s="47"/>
      <c r="XBS6" s="47"/>
      <c r="XBT6" s="47"/>
      <c r="XBU6" s="47"/>
      <c r="XBV6" s="47"/>
      <c r="XBW6" s="47"/>
      <c r="XBX6" s="47"/>
      <c r="XBY6" s="47"/>
      <c r="XBZ6" s="47"/>
      <c r="XCA6" s="47"/>
      <c r="XCB6" s="47"/>
      <c r="XCC6" s="47"/>
      <c r="XCD6" s="47"/>
      <c r="XCE6" s="47"/>
      <c r="XCF6" s="47"/>
      <c r="XCG6" s="47"/>
      <c r="XCH6" s="47"/>
      <c r="XCI6" s="47"/>
      <c r="XCJ6" s="47"/>
      <c r="XCK6" s="47"/>
      <c r="XCL6" s="47"/>
      <c r="XCM6" s="47"/>
      <c r="XCN6" s="47"/>
      <c r="XCO6" s="47"/>
      <c r="XCP6" s="47"/>
      <c r="XCQ6" s="47"/>
      <c r="XCR6" s="47"/>
      <c r="XCS6" s="47"/>
      <c r="XCT6" s="47"/>
      <c r="XCU6" s="47"/>
      <c r="XCV6" s="47"/>
      <c r="XCW6" s="47"/>
      <c r="XCX6" s="47"/>
      <c r="XCY6" s="47"/>
      <c r="XCZ6" s="47"/>
      <c r="XDA6" s="47"/>
      <c r="XDB6" s="47"/>
      <c r="XDC6" s="47"/>
      <c r="XDD6" s="47"/>
      <c r="XDE6" s="47"/>
      <c r="XDF6" s="47"/>
      <c r="XDG6" s="47"/>
      <c r="XDH6" s="47"/>
      <c r="XDI6" s="47"/>
      <c r="XDJ6" s="47"/>
      <c r="XDK6" s="47"/>
      <c r="XDL6" s="47"/>
      <c r="XDM6" s="47"/>
      <c r="XDN6" s="47"/>
      <c r="XDO6" s="47"/>
      <c r="XDP6" s="47"/>
      <c r="XDQ6" s="47"/>
      <c r="XDR6" s="47"/>
      <c r="XDS6" s="47"/>
      <c r="XDT6" s="47"/>
      <c r="XDU6" s="47"/>
      <c r="XDV6" s="47"/>
      <c r="XDW6" s="47"/>
      <c r="XDX6" s="47"/>
      <c r="XDY6" s="47"/>
      <c r="XDZ6" s="47"/>
      <c r="XEA6" s="47"/>
      <c r="XEB6" s="47"/>
      <c r="XEC6" s="47"/>
      <c r="XED6" s="47"/>
      <c r="XEE6" s="47"/>
      <c r="XEF6" s="47"/>
      <c r="XEG6" s="47"/>
      <c r="XEH6" s="47"/>
      <c r="XEI6" s="47"/>
      <c r="XEJ6" s="47"/>
      <c r="XEK6" s="47"/>
      <c r="XEL6" s="47"/>
      <c r="XEM6" s="47"/>
      <c r="XEN6" s="47"/>
      <c r="XEO6" s="47"/>
      <c r="XEP6" s="47"/>
      <c r="XEQ6" s="47"/>
      <c r="XER6" s="47"/>
      <c r="XES6" s="47"/>
      <c r="XET6" s="47"/>
      <c r="XEU6" s="47"/>
      <c r="XEV6" s="47"/>
      <c r="XEW6" s="47"/>
      <c r="XEX6" s="47"/>
      <c r="XEY6" s="47"/>
      <c r="XEZ6" s="47"/>
      <c r="XFA6" s="47"/>
      <c r="XFB6" s="47"/>
      <c r="XFC6" s="47"/>
      <c r="XFD6" s="47"/>
    </row>
    <row r="7" s="7" customFormat="1" customHeight="1" spans="1:26 16164:16384">
      <c r="A7" s="23" t="s">
        <v>94</v>
      </c>
      <c r="B7" s="10">
        <f t="shared" si="2"/>
        <v>31440</v>
      </c>
      <c r="C7" s="24">
        <f>10000*26.2%</f>
        <v>2620</v>
      </c>
      <c r="D7" s="24">
        <f>10000*26.2%</f>
        <v>2620</v>
      </c>
      <c r="E7" s="24">
        <f>10000*26.2%</f>
        <v>2620</v>
      </c>
      <c r="F7" s="24">
        <f>10000*26.2%</f>
        <v>2620</v>
      </c>
      <c r="G7" s="24">
        <v>2620</v>
      </c>
      <c r="H7" s="24">
        <v>2620</v>
      </c>
      <c r="I7" s="24">
        <v>2620</v>
      </c>
      <c r="J7" s="24">
        <v>2620</v>
      </c>
      <c r="K7" s="24">
        <v>2620</v>
      </c>
      <c r="L7" s="24">
        <v>2620</v>
      </c>
      <c r="M7" s="24">
        <v>2620</v>
      </c>
      <c r="N7" s="24">
        <v>2620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WWR7" s="47"/>
      <c r="WWS7" s="47"/>
      <c r="WWT7" s="47"/>
      <c r="WWU7" s="47"/>
      <c r="WWV7" s="47"/>
      <c r="WWW7" s="47"/>
      <c r="WWX7" s="47"/>
      <c r="WWY7" s="47"/>
      <c r="WWZ7" s="47"/>
      <c r="WXA7" s="47"/>
      <c r="WXB7" s="47"/>
      <c r="WXC7" s="47"/>
      <c r="WXD7" s="47"/>
      <c r="WXE7" s="47"/>
      <c r="WXF7" s="47"/>
      <c r="WXG7" s="47"/>
      <c r="WXH7" s="47"/>
      <c r="WXI7" s="47"/>
      <c r="WXJ7" s="47"/>
      <c r="WXK7" s="47"/>
      <c r="WXL7" s="47"/>
      <c r="WXM7" s="47"/>
      <c r="WXN7" s="47"/>
      <c r="WXO7" s="47"/>
      <c r="WXP7" s="47"/>
      <c r="WXQ7" s="47"/>
      <c r="WXR7" s="47"/>
      <c r="WXS7" s="47"/>
      <c r="WXT7" s="47"/>
      <c r="WXU7" s="47"/>
      <c r="WXV7" s="47"/>
      <c r="WXW7" s="47"/>
      <c r="WXX7" s="47"/>
      <c r="WXY7" s="47"/>
      <c r="WXZ7" s="47"/>
      <c r="WYA7" s="47"/>
      <c r="WYB7" s="47"/>
      <c r="WYC7" s="47"/>
      <c r="WYD7" s="47"/>
      <c r="WYE7" s="47"/>
      <c r="WYF7" s="47"/>
      <c r="WYG7" s="47"/>
      <c r="WYH7" s="47"/>
      <c r="WYI7" s="47"/>
      <c r="WYJ7" s="47"/>
      <c r="WYK7" s="47"/>
      <c r="WYL7" s="47"/>
      <c r="WYM7" s="47"/>
      <c r="WYN7" s="47"/>
      <c r="WYO7" s="47"/>
      <c r="WYP7" s="47"/>
      <c r="WYQ7" s="47"/>
      <c r="WYR7" s="47"/>
      <c r="WYS7" s="47"/>
      <c r="WYT7" s="47"/>
      <c r="WYU7" s="47"/>
      <c r="WYV7" s="47"/>
      <c r="WYW7" s="47"/>
      <c r="WYX7" s="47"/>
      <c r="WYY7" s="47"/>
      <c r="WYZ7" s="47"/>
      <c r="WZA7" s="47"/>
      <c r="WZB7" s="47"/>
      <c r="WZC7" s="47"/>
      <c r="WZD7" s="47"/>
      <c r="WZE7" s="47"/>
      <c r="WZF7" s="47"/>
      <c r="WZG7" s="47"/>
      <c r="WZH7" s="47"/>
      <c r="WZI7" s="47"/>
      <c r="WZJ7" s="47"/>
      <c r="WZK7" s="47"/>
      <c r="WZL7" s="47"/>
      <c r="WZM7" s="47"/>
      <c r="WZN7" s="47"/>
      <c r="WZO7" s="47"/>
      <c r="WZP7" s="47"/>
      <c r="WZQ7" s="47"/>
      <c r="WZR7" s="47"/>
      <c r="WZS7" s="47"/>
      <c r="WZT7" s="47"/>
      <c r="WZU7" s="47"/>
      <c r="WZV7" s="47"/>
      <c r="WZW7" s="47"/>
      <c r="WZX7" s="47"/>
      <c r="WZY7" s="47"/>
      <c r="WZZ7" s="47"/>
      <c r="XAA7" s="47"/>
      <c r="XAB7" s="47"/>
      <c r="XAC7" s="47"/>
      <c r="XAD7" s="47"/>
      <c r="XAE7" s="47"/>
      <c r="XAF7" s="47"/>
      <c r="XAG7" s="47"/>
      <c r="XAH7" s="47"/>
      <c r="XAI7" s="47"/>
      <c r="XAJ7" s="47"/>
      <c r="XAK7" s="47"/>
      <c r="XAL7" s="47"/>
      <c r="XAM7" s="47"/>
      <c r="XAN7" s="47"/>
      <c r="XAO7" s="47"/>
      <c r="XAP7" s="47"/>
      <c r="XAQ7" s="47"/>
      <c r="XAR7" s="47"/>
      <c r="XAS7" s="47"/>
      <c r="XAT7" s="47"/>
      <c r="XAU7" s="47"/>
      <c r="XAV7" s="47"/>
      <c r="XAW7" s="47"/>
      <c r="XAX7" s="47"/>
      <c r="XAY7" s="47"/>
      <c r="XAZ7" s="47"/>
      <c r="XBA7" s="47"/>
      <c r="XBB7" s="47"/>
      <c r="XBC7" s="47"/>
      <c r="XBD7" s="47"/>
      <c r="XBE7" s="47"/>
      <c r="XBF7" s="47"/>
      <c r="XBG7" s="47"/>
      <c r="XBH7" s="47"/>
      <c r="XBI7" s="47"/>
      <c r="XBJ7" s="47"/>
      <c r="XBK7" s="47"/>
      <c r="XBL7" s="47"/>
      <c r="XBM7" s="47"/>
      <c r="XBN7" s="47"/>
      <c r="XBO7" s="47"/>
      <c r="XBP7" s="47"/>
      <c r="XBQ7" s="47"/>
      <c r="XBR7" s="47"/>
      <c r="XBS7" s="47"/>
      <c r="XBT7" s="47"/>
      <c r="XBU7" s="47"/>
      <c r="XBV7" s="47"/>
      <c r="XBW7" s="47"/>
      <c r="XBX7" s="47"/>
      <c r="XBY7" s="47"/>
      <c r="XBZ7" s="47"/>
      <c r="XCA7" s="47"/>
      <c r="XCB7" s="47"/>
      <c r="XCC7" s="47"/>
      <c r="XCD7" s="47"/>
      <c r="XCE7" s="47"/>
      <c r="XCF7" s="47"/>
      <c r="XCG7" s="47"/>
      <c r="XCH7" s="47"/>
      <c r="XCI7" s="47"/>
      <c r="XCJ7" s="47"/>
      <c r="XCK7" s="47"/>
      <c r="XCL7" s="47"/>
      <c r="XCM7" s="47"/>
      <c r="XCN7" s="47"/>
      <c r="XCO7" s="47"/>
      <c r="XCP7" s="47"/>
      <c r="XCQ7" s="47"/>
      <c r="XCR7" s="47"/>
      <c r="XCS7" s="47"/>
      <c r="XCT7" s="47"/>
      <c r="XCU7" s="47"/>
      <c r="XCV7" s="47"/>
      <c r="XCW7" s="47"/>
      <c r="XCX7" s="47"/>
      <c r="XCY7" s="47"/>
      <c r="XCZ7" s="47"/>
      <c r="XDA7" s="47"/>
      <c r="XDB7" s="47"/>
      <c r="XDC7" s="47"/>
      <c r="XDD7" s="47"/>
      <c r="XDE7" s="47"/>
      <c r="XDF7" s="47"/>
      <c r="XDG7" s="47"/>
      <c r="XDH7" s="47"/>
      <c r="XDI7" s="47"/>
      <c r="XDJ7" s="47"/>
      <c r="XDK7" s="47"/>
      <c r="XDL7" s="47"/>
      <c r="XDM7" s="47"/>
      <c r="XDN7" s="47"/>
      <c r="XDO7" s="47"/>
      <c r="XDP7" s="47"/>
      <c r="XDQ7" s="47"/>
      <c r="XDR7" s="47"/>
      <c r="XDS7" s="47"/>
      <c r="XDT7" s="47"/>
      <c r="XDU7" s="47"/>
      <c r="XDV7" s="47"/>
      <c r="XDW7" s="47"/>
      <c r="XDX7" s="47"/>
      <c r="XDY7" s="47"/>
      <c r="XDZ7" s="47"/>
      <c r="XEA7" s="47"/>
      <c r="XEB7" s="47"/>
      <c r="XEC7" s="47"/>
      <c r="XED7" s="47"/>
      <c r="XEE7" s="47"/>
      <c r="XEF7" s="47"/>
      <c r="XEG7" s="47"/>
      <c r="XEH7" s="47"/>
      <c r="XEI7" s="47"/>
      <c r="XEJ7" s="47"/>
      <c r="XEK7" s="47"/>
      <c r="XEL7" s="47"/>
      <c r="XEM7" s="47"/>
      <c r="XEN7" s="47"/>
      <c r="XEO7" s="47"/>
      <c r="XEP7" s="47"/>
      <c r="XEQ7" s="47"/>
      <c r="XER7" s="47"/>
      <c r="XES7" s="47"/>
      <c r="XET7" s="47"/>
      <c r="XEU7" s="47"/>
      <c r="XEV7" s="47"/>
      <c r="XEW7" s="47"/>
      <c r="XEX7" s="47"/>
      <c r="XEY7" s="47"/>
      <c r="XEZ7" s="47"/>
      <c r="XFA7" s="47"/>
      <c r="XFB7" s="47"/>
      <c r="XFC7" s="47"/>
      <c r="XFD7" s="47"/>
    </row>
    <row r="8" s="7" customFormat="1" customHeight="1" spans="1:26 16164:16384">
      <c r="A8" s="23" t="s">
        <v>95</v>
      </c>
      <c r="B8" s="10">
        <f t="shared" si="2"/>
        <v>14400</v>
      </c>
      <c r="C8" s="24">
        <f>10000*12%</f>
        <v>1200</v>
      </c>
      <c r="D8" s="24">
        <f>10000*12%</f>
        <v>1200</v>
      </c>
      <c r="E8" s="24">
        <f>10000*12%</f>
        <v>1200</v>
      </c>
      <c r="F8" s="24">
        <f>10000*12%</f>
        <v>1200</v>
      </c>
      <c r="G8" s="24">
        <v>1200</v>
      </c>
      <c r="H8" s="24">
        <v>1200</v>
      </c>
      <c r="I8" s="24">
        <v>1200</v>
      </c>
      <c r="J8" s="24">
        <v>1200</v>
      </c>
      <c r="K8" s="24">
        <v>1200</v>
      </c>
      <c r="L8" s="24">
        <v>1200</v>
      </c>
      <c r="M8" s="24">
        <v>1200</v>
      </c>
      <c r="N8" s="24">
        <v>1200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WWR8" s="47"/>
      <c r="WWS8" s="47"/>
      <c r="WWT8" s="47"/>
      <c r="WWU8" s="47"/>
      <c r="WWV8" s="47"/>
      <c r="WWW8" s="47"/>
      <c r="WWX8" s="47"/>
      <c r="WWY8" s="47"/>
      <c r="WWZ8" s="47"/>
      <c r="WXA8" s="47"/>
      <c r="WXB8" s="47"/>
      <c r="WXC8" s="47"/>
      <c r="WXD8" s="47"/>
      <c r="WXE8" s="47"/>
      <c r="WXF8" s="47"/>
      <c r="WXG8" s="47"/>
      <c r="WXH8" s="47"/>
      <c r="WXI8" s="47"/>
      <c r="WXJ8" s="47"/>
      <c r="WXK8" s="47"/>
      <c r="WXL8" s="47"/>
      <c r="WXM8" s="47"/>
      <c r="WXN8" s="47"/>
      <c r="WXO8" s="47"/>
      <c r="WXP8" s="47"/>
      <c r="WXQ8" s="47"/>
      <c r="WXR8" s="47"/>
      <c r="WXS8" s="47"/>
      <c r="WXT8" s="47"/>
      <c r="WXU8" s="47"/>
      <c r="WXV8" s="47"/>
      <c r="WXW8" s="47"/>
      <c r="WXX8" s="47"/>
      <c r="WXY8" s="47"/>
      <c r="WXZ8" s="47"/>
      <c r="WYA8" s="47"/>
      <c r="WYB8" s="47"/>
      <c r="WYC8" s="47"/>
      <c r="WYD8" s="47"/>
      <c r="WYE8" s="47"/>
      <c r="WYF8" s="47"/>
      <c r="WYG8" s="47"/>
      <c r="WYH8" s="47"/>
      <c r="WYI8" s="47"/>
      <c r="WYJ8" s="47"/>
      <c r="WYK8" s="47"/>
      <c r="WYL8" s="47"/>
      <c r="WYM8" s="47"/>
      <c r="WYN8" s="47"/>
      <c r="WYO8" s="47"/>
      <c r="WYP8" s="47"/>
      <c r="WYQ8" s="47"/>
      <c r="WYR8" s="47"/>
      <c r="WYS8" s="47"/>
      <c r="WYT8" s="47"/>
      <c r="WYU8" s="47"/>
      <c r="WYV8" s="47"/>
      <c r="WYW8" s="47"/>
      <c r="WYX8" s="47"/>
      <c r="WYY8" s="47"/>
      <c r="WYZ8" s="47"/>
      <c r="WZA8" s="47"/>
      <c r="WZB8" s="47"/>
      <c r="WZC8" s="47"/>
      <c r="WZD8" s="47"/>
      <c r="WZE8" s="47"/>
      <c r="WZF8" s="47"/>
      <c r="WZG8" s="47"/>
      <c r="WZH8" s="47"/>
      <c r="WZI8" s="47"/>
      <c r="WZJ8" s="47"/>
      <c r="WZK8" s="47"/>
      <c r="WZL8" s="47"/>
      <c r="WZM8" s="47"/>
      <c r="WZN8" s="47"/>
      <c r="WZO8" s="47"/>
      <c r="WZP8" s="47"/>
      <c r="WZQ8" s="47"/>
      <c r="WZR8" s="47"/>
      <c r="WZS8" s="47"/>
      <c r="WZT8" s="47"/>
      <c r="WZU8" s="47"/>
      <c r="WZV8" s="47"/>
      <c r="WZW8" s="47"/>
      <c r="WZX8" s="47"/>
      <c r="WZY8" s="47"/>
      <c r="WZZ8" s="47"/>
      <c r="XAA8" s="47"/>
      <c r="XAB8" s="47"/>
      <c r="XAC8" s="47"/>
      <c r="XAD8" s="47"/>
      <c r="XAE8" s="47"/>
      <c r="XAF8" s="47"/>
      <c r="XAG8" s="47"/>
      <c r="XAH8" s="47"/>
      <c r="XAI8" s="47"/>
      <c r="XAJ8" s="47"/>
      <c r="XAK8" s="47"/>
      <c r="XAL8" s="47"/>
      <c r="XAM8" s="47"/>
      <c r="XAN8" s="47"/>
      <c r="XAO8" s="47"/>
      <c r="XAP8" s="47"/>
      <c r="XAQ8" s="47"/>
      <c r="XAR8" s="47"/>
      <c r="XAS8" s="47"/>
      <c r="XAT8" s="47"/>
      <c r="XAU8" s="47"/>
      <c r="XAV8" s="47"/>
      <c r="XAW8" s="47"/>
      <c r="XAX8" s="47"/>
      <c r="XAY8" s="47"/>
      <c r="XAZ8" s="47"/>
      <c r="XBA8" s="47"/>
      <c r="XBB8" s="47"/>
      <c r="XBC8" s="47"/>
      <c r="XBD8" s="47"/>
      <c r="XBE8" s="47"/>
      <c r="XBF8" s="47"/>
      <c r="XBG8" s="47"/>
      <c r="XBH8" s="47"/>
      <c r="XBI8" s="47"/>
      <c r="XBJ8" s="47"/>
      <c r="XBK8" s="47"/>
      <c r="XBL8" s="47"/>
      <c r="XBM8" s="47"/>
      <c r="XBN8" s="47"/>
      <c r="XBO8" s="47"/>
      <c r="XBP8" s="47"/>
      <c r="XBQ8" s="47"/>
      <c r="XBR8" s="47"/>
      <c r="XBS8" s="47"/>
      <c r="XBT8" s="47"/>
      <c r="XBU8" s="47"/>
      <c r="XBV8" s="47"/>
      <c r="XBW8" s="47"/>
      <c r="XBX8" s="47"/>
      <c r="XBY8" s="47"/>
      <c r="XBZ8" s="47"/>
      <c r="XCA8" s="47"/>
      <c r="XCB8" s="47"/>
      <c r="XCC8" s="47"/>
      <c r="XCD8" s="47"/>
      <c r="XCE8" s="47"/>
      <c r="XCF8" s="47"/>
      <c r="XCG8" s="47"/>
      <c r="XCH8" s="47"/>
      <c r="XCI8" s="47"/>
      <c r="XCJ8" s="47"/>
      <c r="XCK8" s="47"/>
      <c r="XCL8" s="47"/>
      <c r="XCM8" s="47"/>
      <c r="XCN8" s="47"/>
      <c r="XCO8" s="47"/>
      <c r="XCP8" s="47"/>
      <c r="XCQ8" s="47"/>
      <c r="XCR8" s="47"/>
      <c r="XCS8" s="47"/>
      <c r="XCT8" s="47"/>
      <c r="XCU8" s="47"/>
      <c r="XCV8" s="47"/>
      <c r="XCW8" s="47"/>
      <c r="XCX8" s="47"/>
      <c r="XCY8" s="47"/>
      <c r="XCZ8" s="47"/>
      <c r="XDA8" s="47"/>
      <c r="XDB8" s="47"/>
      <c r="XDC8" s="47"/>
      <c r="XDD8" s="47"/>
      <c r="XDE8" s="47"/>
      <c r="XDF8" s="47"/>
      <c r="XDG8" s="47"/>
      <c r="XDH8" s="47"/>
      <c r="XDI8" s="47"/>
      <c r="XDJ8" s="47"/>
      <c r="XDK8" s="47"/>
      <c r="XDL8" s="47"/>
      <c r="XDM8" s="47"/>
      <c r="XDN8" s="47"/>
      <c r="XDO8" s="47"/>
      <c r="XDP8" s="47"/>
      <c r="XDQ8" s="47"/>
      <c r="XDR8" s="47"/>
      <c r="XDS8" s="47"/>
      <c r="XDT8" s="47"/>
      <c r="XDU8" s="47"/>
      <c r="XDV8" s="47"/>
      <c r="XDW8" s="47"/>
      <c r="XDX8" s="47"/>
      <c r="XDY8" s="47"/>
      <c r="XDZ8" s="47"/>
      <c r="XEA8" s="47"/>
      <c r="XEB8" s="47"/>
      <c r="XEC8" s="47"/>
      <c r="XED8" s="47"/>
      <c r="XEE8" s="47"/>
      <c r="XEF8" s="47"/>
      <c r="XEG8" s="47"/>
      <c r="XEH8" s="47"/>
      <c r="XEI8" s="47"/>
      <c r="XEJ8" s="47"/>
      <c r="XEK8" s="47"/>
      <c r="XEL8" s="47"/>
      <c r="XEM8" s="47"/>
      <c r="XEN8" s="47"/>
      <c r="XEO8" s="47"/>
      <c r="XEP8" s="47"/>
      <c r="XEQ8" s="47"/>
      <c r="XER8" s="47"/>
      <c r="XES8" s="47"/>
      <c r="XET8" s="47"/>
      <c r="XEU8" s="47"/>
      <c r="XEV8" s="47"/>
      <c r="XEW8" s="47"/>
      <c r="XEX8" s="47"/>
      <c r="XEY8" s="47"/>
      <c r="XEZ8" s="47"/>
      <c r="XFA8" s="47"/>
      <c r="XFB8" s="47"/>
      <c r="XFC8" s="47"/>
      <c r="XFD8" s="47"/>
    </row>
    <row r="9" s="7" customFormat="1" customHeight="1" spans="1:26 16164:16384">
      <c r="A9" s="20" t="s">
        <v>96</v>
      </c>
      <c r="B9" s="10">
        <f t="shared" si="2"/>
        <v>165840</v>
      </c>
      <c r="C9" s="14">
        <f>SUM(C6:C8)</f>
        <v>13820</v>
      </c>
      <c r="D9" s="14">
        <f t="shared" ref="D9:N9" si="3">SUM(D6:D8)</f>
        <v>13820</v>
      </c>
      <c r="E9" s="14">
        <f t="shared" si="3"/>
        <v>13820</v>
      </c>
      <c r="F9" s="14">
        <f t="shared" si="3"/>
        <v>13820</v>
      </c>
      <c r="G9" s="14">
        <f t="shared" si="3"/>
        <v>13820</v>
      </c>
      <c r="H9" s="14">
        <f t="shared" si="3"/>
        <v>13820</v>
      </c>
      <c r="I9" s="14">
        <f t="shared" si="3"/>
        <v>13820</v>
      </c>
      <c r="J9" s="14">
        <f t="shared" si="3"/>
        <v>13820</v>
      </c>
      <c r="K9" s="14">
        <f t="shared" si="3"/>
        <v>13820</v>
      </c>
      <c r="L9" s="14">
        <f t="shared" si="3"/>
        <v>13820</v>
      </c>
      <c r="M9" s="14">
        <f t="shared" si="3"/>
        <v>13820</v>
      </c>
      <c r="N9" s="14">
        <f t="shared" si="3"/>
        <v>13820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WWR9" s="47"/>
      <c r="WWS9" s="47"/>
      <c r="WWT9" s="47"/>
      <c r="WWU9" s="47"/>
      <c r="WWV9" s="47"/>
      <c r="WWW9" s="47"/>
      <c r="WWX9" s="47"/>
      <c r="WWY9" s="47"/>
      <c r="WWZ9" s="47"/>
      <c r="WXA9" s="47"/>
      <c r="WXB9" s="47"/>
      <c r="WXC9" s="47"/>
      <c r="WXD9" s="47"/>
      <c r="WXE9" s="47"/>
      <c r="WXF9" s="47"/>
      <c r="WXG9" s="47"/>
      <c r="WXH9" s="47"/>
      <c r="WXI9" s="47"/>
      <c r="WXJ9" s="47"/>
      <c r="WXK9" s="47"/>
      <c r="WXL9" s="47"/>
      <c r="WXM9" s="47"/>
      <c r="WXN9" s="47"/>
      <c r="WXO9" s="47"/>
      <c r="WXP9" s="47"/>
      <c r="WXQ9" s="47"/>
      <c r="WXR9" s="47"/>
      <c r="WXS9" s="47"/>
      <c r="WXT9" s="47"/>
      <c r="WXU9" s="47"/>
      <c r="WXV9" s="47"/>
      <c r="WXW9" s="47"/>
      <c r="WXX9" s="47"/>
      <c r="WXY9" s="47"/>
      <c r="WXZ9" s="47"/>
      <c r="WYA9" s="47"/>
      <c r="WYB9" s="47"/>
      <c r="WYC9" s="47"/>
      <c r="WYD9" s="47"/>
      <c r="WYE9" s="47"/>
      <c r="WYF9" s="47"/>
      <c r="WYG9" s="47"/>
      <c r="WYH9" s="47"/>
      <c r="WYI9" s="47"/>
      <c r="WYJ9" s="47"/>
      <c r="WYK9" s="47"/>
      <c r="WYL9" s="47"/>
      <c r="WYM9" s="47"/>
      <c r="WYN9" s="47"/>
      <c r="WYO9" s="47"/>
      <c r="WYP9" s="47"/>
      <c r="WYQ9" s="47"/>
      <c r="WYR9" s="47"/>
      <c r="WYS9" s="47"/>
      <c r="WYT9" s="47"/>
      <c r="WYU9" s="47"/>
      <c r="WYV9" s="47"/>
      <c r="WYW9" s="47"/>
      <c r="WYX9" s="47"/>
      <c r="WYY9" s="47"/>
      <c r="WYZ9" s="47"/>
      <c r="WZA9" s="47"/>
      <c r="WZB9" s="47"/>
      <c r="WZC9" s="47"/>
      <c r="WZD9" s="47"/>
      <c r="WZE9" s="47"/>
      <c r="WZF9" s="47"/>
      <c r="WZG9" s="47"/>
      <c r="WZH9" s="47"/>
      <c r="WZI9" s="47"/>
      <c r="WZJ9" s="47"/>
      <c r="WZK9" s="47"/>
      <c r="WZL9" s="47"/>
      <c r="WZM9" s="47"/>
      <c r="WZN9" s="47"/>
      <c r="WZO9" s="47"/>
      <c r="WZP9" s="47"/>
      <c r="WZQ9" s="47"/>
      <c r="WZR9" s="47"/>
      <c r="WZS9" s="47"/>
      <c r="WZT9" s="47"/>
      <c r="WZU9" s="47"/>
      <c r="WZV9" s="47"/>
      <c r="WZW9" s="47"/>
      <c r="WZX9" s="47"/>
      <c r="WZY9" s="47"/>
      <c r="WZZ9" s="47"/>
      <c r="XAA9" s="47"/>
      <c r="XAB9" s="47"/>
      <c r="XAC9" s="47"/>
      <c r="XAD9" s="47"/>
      <c r="XAE9" s="47"/>
      <c r="XAF9" s="47"/>
      <c r="XAG9" s="47"/>
      <c r="XAH9" s="47"/>
      <c r="XAI9" s="47"/>
      <c r="XAJ9" s="47"/>
      <c r="XAK9" s="47"/>
      <c r="XAL9" s="47"/>
      <c r="XAM9" s="47"/>
      <c r="XAN9" s="47"/>
      <c r="XAO9" s="47"/>
      <c r="XAP9" s="47"/>
      <c r="XAQ9" s="47"/>
      <c r="XAR9" s="47"/>
      <c r="XAS9" s="47"/>
      <c r="XAT9" s="47"/>
      <c r="XAU9" s="47"/>
      <c r="XAV9" s="47"/>
      <c r="XAW9" s="47"/>
      <c r="XAX9" s="47"/>
      <c r="XAY9" s="47"/>
      <c r="XAZ9" s="47"/>
      <c r="XBA9" s="47"/>
      <c r="XBB9" s="47"/>
      <c r="XBC9" s="47"/>
      <c r="XBD9" s="47"/>
      <c r="XBE9" s="47"/>
      <c r="XBF9" s="47"/>
      <c r="XBG9" s="47"/>
      <c r="XBH9" s="47"/>
      <c r="XBI9" s="47"/>
      <c r="XBJ9" s="47"/>
      <c r="XBK9" s="47"/>
      <c r="XBL9" s="47"/>
      <c r="XBM9" s="47"/>
      <c r="XBN9" s="47"/>
      <c r="XBO9" s="47"/>
      <c r="XBP9" s="47"/>
      <c r="XBQ9" s="47"/>
      <c r="XBR9" s="47"/>
      <c r="XBS9" s="47"/>
      <c r="XBT9" s="47"/>
      <c r="XBU9" s="47"/>
      <c r="XBV9" s="47"/>
      <c r="XBW9" s="47"/>
      <c r="XBX9" s="47"/>
      <c r="XBY9" s="47"/>
      <c r="XBZ9" s="47"/>
      <c r="XCA9" s="47"/>
      <c r="XCB9" s="47"/>
      <c r="XCC9" s="47"/>
      <c r="XCD9" s="47"/>
      <c r="XCE9" s="47"/>
      <c r="XCF9" s="47"/>
      <c r="XCG9" s="47"/>
      <c r="XCH9" s="47"/>
      <c r="XCI9" s="47"/>
      <c r="XCJ9" s="47"/>
      <c r="XCK9" s="47"/>
      <c r="XCL9" s="47"/>
      <c r="XCM9" s="47"/>
      <c r="XCN9" s="47"/>
      <c r="XCO9" s="47"/>
      <c r="XCP9" s="47"/>
      <c r="XCQ9" s="47"/>
      <c r="XCR9" s="47"/>
      <c r="XCS9" s="47"/>
      <c r="XCT9" s="47"/>
      <c r="XCU9" s="47"/>
      <c r="XCV9" s="47"/>
      <c r="XCW9" s="47"/>
      <c r="XCX9" s="47"/>
      <c r="XCY9" s="47"/>
      <c r="XCZ9" s="47"/>
      <c r="XDA9" s="47"/>
      <c r="XDB9" s="47"/>
      <c r="XDC9" s="47"/>
      <c r="XDD9" s="47"/>
      <c r="XDE9" s="47"/>
      <c r="XDF9" s="47"/>
      <c r="XDG9" s="47"/>
      <c r="XDH9" s="47"/>
      <c r="XDI9" s="47"/>
      <c r="XDJ9" s="47"/>
      <c r="XDK9" s="47"/>
      <c r="XDL9" s="47"/>
      <c r="XDM9" s="47"/>
      <c r="XDN9" s="47"/>
      <c r="XDO9" s="47"/>
      <c r="XDP9" s="47"/>
      <c r="XDQ9" s="47"/>
      <c r="XDR9" s="47"/>
      <c r="XDS9" s="47"/>
      <c r="XDT9" s="47"/>
      <c r="XDU9" s="47"/>
      <c r="XDV9" s="47"/>
      <c r="XDW9" s="47"/>
      <c r="XDX9" s="47"/>
      <c r="XDY9" s="47"/>
      <c r="XDZ9" s="47"/>
      <c r="XEA9" s="47"/>
      <c r="XEB9" s="47"/>
      <c r="XEC9" s="47"/>
      <c r="XED9" s="47"/>
      <c r="XEE9" s="47"/>
      <c r="XEF9" s="47"/>
      <c r="XEG9" s="47"/>
      <c r="XEH9" s="47"/>
      <c r="XEI9" s="47"/>
      <c r="XEJ9" s="47"/>
      <c r="XEK9" s="47"/>
      <c r="XEL9" s="47"/>
      <c r="XEM9" s="47"/>
      <c r="XEN9" s="47"/>
      <c r="XEO9" s="47"/>
      <c r="XEP9" s="47"/>
      <c r="XEQ9" s="47"/>
      <c r="XER9" s="47"/>
      <c r="XES9" s="47"/>
      <c r="XET9" s="47"/>
      <c r="XEU9" s="47"/>
      <c r="XEV9" s="47"/>
      <c r="XEW9" s="47"/>
      <c r="XEX9" s="47"/>
      <c r="XEY9" s="47"/>
      <c r="XEZ9" s="47"/>
      <c r="XFA9" s="47"/>
      <c r="XFB9" s="47"/>
      <c r="XFC9" s="47"/>
      <c r="XFD9" s="47"/>
    </row>
    <row r="10" s="7" customFormat="1" customHeight="1" spans="1:26 16164:16384">
      <c r="A10" s="23" t="s">
        <v>97</v>
      </c>
      <c r="B10" s="10">
        <f t="shared" si="2"/>
        <v>2580</v>
      </c>
      <c r="C10" s="25"/>
      <c r="D10" s="25"/>
      <c r="E10" s="25">
        <v>2580</v>
      </c>
      <c r="F10" s="25"/>
      <c r="G10" s="25"/>
      <c r="H10" s="25"/>
      <c r="I10" s="25"/>
      <c r="J10" s="25"/>
      <c r="K10" s="25"/>
      <c r="L10" s="25"/>
      <c r="M10" s="24"/>
      <c r="N10" s="24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WWR10" s="47"/>
      <c r="WWS10" s="47"/>
      <c r="WWT10" s="47"/>
      <c r="WWU10" s="47"/>
      <c r="WWV10" s="47"/>
      <c r="WWW10" s="47"/>
      <c r="WWX10" s="47"/>
      <c r="WWY10" s="47"/>
      <c r="WWZ10" s="47"/>
      <c r="WXA10" s="47"/>
      <c r="WXB10" s="47"/>
      <c r="WXC10" s="47"/>
      <c r="WXD10" s="47"/>
      <c r="WXE10" s="47"/>
      <c r="WXF10" s="47"/>
      <c r="WXG10" s="47"/>
      <c r="WXH10" s="47"/>
      <c r="WXI10" s="47"/>
      <c r="WXJ10" s="47"/>
      <c r="WXK10" s="47"/>
      <c r="WXL10" s="47"/>
      <c r="WXM10" s="47"/>
      <c r="WXN10" s="47"/>
      <c r="WXO10" s="47"/>
      <c r="WXP10" s="47"/>
      <c r="WXQ10" s="47"/>
      <c r="WXR10" s="47"/>
      <c r="WXS10" s="47"/>
      <c r="WXT10" s="47"/>
      <c r="WXU10" s="47"/>
      <c r="WXV10" s="47"/>
      <c r="WXW10" s="47"/>
      <c r="WXX10" s="47"/>
      <c r="WXY10" s="47"/>
      <c r="WXZ10" s="47"/>
      <c r="WYA10" s="47"/>
      <c r="WYB10" s="47"/>
      <c r="WYC10" s="47"/>
      <c r="WYD10" s="47"/>
      <c r="WYE10" s="47"/>
      <c r="WYF10" s="47"/>
      <c r="WYG10" s="47"/>
      <c r="WYH10" s="47"/>
      <c r="WYI10" s="47"/>
      <c r="WYJ10" s="47"/>
      <c r="WYK10" s="47"/>
      <c r="WYL10" s="47"/>
      <c r="WYM10" s="47"/>
      <c r="WYN10" s="47"/>
      <c r="WYO10" s="47"/>
      <c r="WYP10" s="47"/>
      <c r="WYQ10" s="47"/>
      <c r="WYR10" s="47"/>
      <c r="WYS10" s="47"/>
      <c r="WYT10" s="47"/>
      <c r="WYU10" s="47"/>
      <c r="WYV10" s="47"/>
      <c r="WYW10" s="47"/>
      <c r="WYX10" s="47"/>
      <c r="WYY10" s="47"/>
      <c r="WYZ10" s="47"/>
      <c r="WZA10" s="47"/>
      <c r="WZB10" s="47"/>
      <c r="WZC10" s="47"/>
      <c r="WZD10" s="47"/>
      <c r="WZE10" s="47"/>
      <c r="WZF10" s="47"/>
      <c r="WZG10" s="47"/>
      <c r="WZH10" s="47"/>
      <c r="WZI10" s="47"/>
      <c r="WZJ10" s="47"/>
      <c r="WZK10" s="47"/>
      <c r="WZL10" s="47"/>
      <c r="WZM10" s="47"/>
      <c r="WZN10" s="47"/>
      <c r="WZO10" s="47"/>
      <c r="WZP10" s="47"/>
      <c r="WZQ10" s="47"/>
      <c r="WZR10" s="47"/>
      <c r="WZS10" s="47"/>
      <c r="WZT10" s="47"/>
      <c r="WZU10" s="47"/>
      <c r="WZV10" s="47"/>
      <c r="WZW10" s="47"/>
      <c r="WZX10" s="47"/>
      <c r="WZY10" s="47"/>
      <c r="WZZ10" s="47"/>
      <c r="XAA10" s="47"/>
      <c r="XAB10" s="47"/>
      <c r="XAC10" s="47"/>
      <c r="XAD10" s="47"/>
      <c r="XAE10" s="47"/>
      <c r="XAF10" s="47"/>
      <c r="XAG10" s="47"/>
      <c r="XAH10" s="47"/>
      <c r="XAI10" s="47"/>
      <c r="XAJ10" s="47"/>
      <c r="XAK10" s="47"/>
      <c r="XAL10" s="47"/>
      <c r="XAM10" s="47"/>
      <c r="XAN10" s="47"/>
      <c r="XAO10" s="47"/>
      <c r="XAP10" s="47"/>
      <c r="XAQ10" s="47"/>
      <c r="XAR10" s="47"/>
      <c r="XAS10" s="47"/>
      <c r="XAT10" s="47"/>
      <c r="XAU10" s="47"/>
      <c r="XAV10" s="47"/>
      <c r="XAW10" s="47"/>
      <c r="XAX10" s="47"/>
      <c r="XAY10" s="47"/>
      <c r="XAZ10" s="47"/>
      <c r="XBA10" s="47"/>
      <c r="XBB10" s="47"/>
      <c r="XBC10" s="47"/>
      <c r="XBD10" s="47"/>
      <c r="XBE10" s="47"/>
      <c r="XBF10" s="47"/>
      <c r="XBG10" s="47"/>
      <c r="XBH10" s="47"/>
      <c r="XBI10" s="47"/>
      <c r="XBJ10" s="47"/>
      <c r="XBK10" s="47"/>
      <c r="XBL10" s="47"/>
      <c r="XBM10" s="47"/>
      <c r="XBN10" s="47"/>
      <c r="XBO10" s="47"/>
      <c r="XBP10" s="47"/>
      <c r="XBQ10" s="47"/>
      <c r="XBR10" s="47"/>
      <c r="XBS10" s="47"/>
      <c r="XBT10" s="47"/>
      <c r="XBU10" s="47"/>
      <c r="XBV10" s="47"/>
      <c r="XBW10" s="47"/>
      <c r="XBX10" s="47"/>
      <c r="XBY10" s="47"/>
      <c r="XBZ10" s="47"/>
      <c r="XCA10" s="47"/>
      <c r="XCB10" s="47"/>
      <c r="XCC10" s="47"/>
      <c r="XCD10" s="47"/>
      <c r="XCE10" s="47"/>
      <c r="XCF10" s="47"/>
      <c r="XCG10" s="47"/>
      <c r="XCH10" s="47"/>
      <c r="XCI10" s="47"/>
      <c r="XCJ10" s="47"/>
      <c r="XCK10" s="47"/>
      <c r="XCL10" s="47"/>
      <c r="XCM10" s="47"/>
      <c r="XCN10" s="47"/>
      <c r="XCO10" s="47"/>
      <c r="XCP10" s="47"/>
      <c r="XCQ10" s="47"/>
      <c r="XCR10" s="47"/>
      <c r="XCS10" s="47"/>
      <c r="XCT10" s="47"/>
      <c r="XCU10" s="47"/>
      <c r="XCV10" s="47"/>
      <c r="XCW10" s="47"/>
      <c r="XCX10" s="47"/>
      <c r="XCY10" s="47"/>
      <c r="XCZ10" s="47"/>
      <c r="XDA10" s="47"/>
      <c r="XDB10" s="47"/>
      <c r="XDC10" s="47"/>
      <c r="XDD10" s="47"/>
      <c r="XDE10" s="47"/>
      <c r="XDF10" s="47"/>
      <c r="XDG10" s="47"/>
      <c r="XDH10" s="47"/>
      <c r="XDI10" s="47"/>
      <c r="XDJ10" s="47"/>
      <c r="XDK10" s="47"/>
      <c r="XDL10" s="47"/>
      <c r="XDM10" s="47"/>
      <c r="XDN10" s="47"/>
      <c r="XDO10" s="47"/>
      <c r="XDP10" s="47"/>
      <c r="XDQ10" s="47"/>
      <c r="XDR10" s="47"/>
      <c r="XDS10" s="47"/>
      <c r="XDT10" s="47"/>
      <c r="XDU10" s="47"/>
      <c r="XDV10" s="47"/>
      <c r="XDW10" s="47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7"/>
      <c r="XET10" s="47"/>
      <c r="XEU10" s="47"/>
      <c r="XEV10" s="47"/>
      <c r="XEW10" s="47"/>
      <c r="XEX10" s="47"/>
      <c r="XEY10" s="47"/>
      <c r="XEZ10" s="47"/>
      <c r="XFA10" s="47"/>
      <c r="XFB10" s="47"/>
      <c r="XFC10" s="47"/>
      <c r="XFD10" s="47"/>
    </row>
    <row r="11" s="7" customFormat="1" customHeight="1" spans="1:26 16164:16384">
      <c r="A11" s="23" t="s">
        <v>98</v>
      </c>
      <c r="B11" s="10">
        <f t="shared" si="2"/>
        <v>0</v>
      </c>
      <c r="C11" s="25"/>
      <c r="D11" s="25"/>
      <c r="E11" s="25"/>
      <c r="F11" s="25"/>
      <c r="G11" s="25"/>
      <c r="H11" s="25"/>
      <c r="I11" s="24"/>
      <c r="J11" s="24"/>
      <c r="K11" s="24"/>
      <c r="L11" s="24"/>
      <c r="M11" s="24"/>
      <c r="N11" s="24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WWR11" s="47"/>
      <c r="WWS11" s="47"/>
      <c r="WWT11" s="47"/>
      <c r="WWU11" s="47"/>
      <c r="WWV11" s="47"/>
      <c r="WWW11" s="47"/>
      <c r="WWX11" s="47"/>
      <c r="WWY11" s="47"/>
      <c r="WWZ11" s="47"/>
      <c r="WXA11" s="47"/>
      <c r="WXB11" s="47"/>
      <c r="WXC11" s="47"/>
      <c r="WXD11" s="47"/>
      <c r="WXE11" s="47"/>
      <c r="WXF11" s="47"/>
      <c r="WXG11" s="47"/>
      <c r="WXH11" s="47"/>
      <c r="WXI11" s="47"/>
      <c r="WXJ11" s="47"/>
      <c r="WXK11" s="47"/>
      <c r="WXL11" s="47"/>
      <c r="WXM11" s="47"/>
      <c r="WXN11" s="47"/>
      <c r="WXO11" s="47"/>
      <c r="WXP11" s="47"/>
      <c r="WXQ11" s="47"/>
      <c r="WXR11" s="47"/>
      <c r="WXS11" s="47"/>
      <c r="WXT11" s="47"/>
      <c r="WXU11" s="47"/>
      <c r="WXV11" s="47"/>
      <c r="WXW11" s="47"/>
      <c r="WXX11" s="47"/>
      <c r="WXY11" s="47"/>
      <c r="WXZ11" s="47"/>
      <c r="WYA11" s="47"/>
      <c r="WYB11" s="47"/>
      <c r="WYC11" s="47"/>
      <c r="WYD11" s="47"/>
      <c r="WYE11" s="47"/>
      <c r="WYF11" s="47"/>
      <c r="WYG11" s="47"/>
      <c r="WYH11" s="47"/>
      <c r="WYI11" s="47"/>
      <c r="WYJ11" s="47"/>
      <c r="WYK11" s="47"/>
      <c r="WYL11" s="47"/>
      <c r="WYM11" s="47"/>
      <c r="WYN11" s="47"/>
      <c r="WYO11" s="47"/>
      <c r="WYP11" s="47"/>
      <c r="WYQ11" s="47"/>
      <c r="WYR11" s="47"/>
      <c r="WYS11" s="47"/>
      <c r="WYT11" s="47"/>
      <c r="WYU11" s="47"/>
      <c r="WYV11" s="47"/>
      <c r="WYW11" s="47"/>
      <c r="WYX11" s="47"/>
      <c r="WYY11" s="47"/>
      <c r="WYZ11" s="47"/>
      <c r="WZA11" s="47"/>
      <c r="WZB11" s="47"/>
      <c r="WZC11" s="47"/>
      <c r="WZD11" s="47"/>
      <c r="WZE11" s="47"/>
      <c r="WZF11" s="47"/>
      <c r="WZG11" s="47"/>
      <c r="WZH11" s="47"/>
      <c r="WZI11" s="47"/>
      <c r="WZJ11" s="47"/>
      <c r="WZK11" s="47"/>
      <c r="WZL11" s="47"/>
      <c r="WZM11" s="47"/>
      <c r="WZN11" s="47"/>
      <c r="WZO11" s="47"/>
      <c r="WZP11" s="47"/>
      <c r="WZQ11" s="47"/>
      <c r="WZR11" s="47"/>
      <c r="WZS11" s="47"/>
      <c r="WZT11" s="47"/>
      <c r="WZU11" s="47"/>
      <c r="WZV11" s="47"/>
      <c r="WZW11" s="47"/>
      <c r="WZX11" s="47"/>
      <c r="WZY11" s="47"/>
      <c r="WZZ11" s="47"/>
      <c r="XAA11" s="47"/>
      <c r="XAB11" s="47"/>
      <c r="XAC11" s="47"/>
      <c r="XAD11" s="47"/>
      <c r="XAE11" s="47"/>
      <c r="XAF11" s="47"/>
      <c r="XAG11" s="47"/>
      <c r="XAH11" s="47"/>
      <c r="XAI11" s="47"/>
      <c r="XAJ11" s="47"/>
      <c r="XAK11" s="47"/>
      <c r="XAL11" s="47"/>
      <c r="XAM11" s="47"/>
      <c r="XAN11" s="47"/>
      <c r="XAO11" s="47"/>
      <c r="XAP11" s="47"/>
      <c r="XAQ11" s="47"/>
      <c r="XAR11" s="47"/>
      <c r="XAS11" s="47"/>
      <c r="XAT11" s="47"/>
      <c r="XAU11" s="47"/>
      <c r="XAV11" s="47"/>
      <c r="XAW11" s="47"/>
      <c r="XAX11" s="47"/>
      <c r="XAY11" s="47"/>
      <c r="XAZ11" s="47"/>
      <c r="XBA11" s="47"/>
      <c r="XBB11" s="47"/>
      <c r="XBC11" s="47"/>
      <c r="XBD11" s="47"/>
      <c r="XBE11" s="47"/>
      <c r="XBF11" s="47"/>
      <c r="XBG11" s="47"/>
      <c r="XBH11" s="47"/>
      <c r="XBI11" s="47"/>
      <c r="XBJ11" s="47"/>
      <c r="XBK11" s="47"/>
      <c r="XBL11" s="47"/>
      <c r="XBM11" s="47"/>
      <c r="XBN11" s="47"/>
      <c r="XBO11" s="47"/>
      <c r="XBP11" s="47"/>
      <c r="XBQ11" s="47"/>
      <c r="XBR11" s="47"/>
      <c r="XBS11" s="47"/>
      <c r="XBT11" s="47"/>
      <c r="XBU11" s="47"/>
      <c r="XBV11" s="47"/>
      <c r="XBW11" s="47"/>
      <c r="XBX11" s="47"/>
      <c r="XBY11" s="47"/>
      <c r="XBZ11" s="47"/>
      <c r="XCA11" s="47"/>
      <c r="XCB11" s="47"/>
      <c r="XCC11" s="47"/>
      <c r="XCD11" s="47"/>
      <c r="XCE11" s="47"/>
      <c r="XCF11" s="47"/>
      <c r="XCG11" s="47"/>
      <c r="XCH11" s="47"/>
      <c r="XCI11" s="47"/>
      <c r="XCJ11" s="47"/>
      <c r="XCK11" s="47"/>
      <c r="XCL11" s="47"/>
      <c r="XCM11" s="47"/>
      <c r="XCN11" s="47"/>
      <c r="XCO11" s="47"/>
      <c r="XCP11" s="47"/>
      <c r="XCQ11" s="47"/>
      <c r="XCR11" s="47"/>
      <c r="XCS11" s="47"/>
      <c r="XCT11" s="47"/>
      <c r="XCU11" s="47"/>
      <c r="XCV11" s="47"/>
      <c r="XCW11" s="47"/>
      <c r="XCX11" s="47"/>
      <c r="XCY11" s="47"/>
      <c r="XCZ11" s="47"/>
      <c r="XDA11" s="47"/>
      <c r="XDB11" s="47"/>
      <c r="XDC11" s="47"/>
      <c r="XDD11" s="47"/>
      <c r="XDE11" s="47"/>
      <c r="XDF11" s="47"/>
      <c r="XDG11" s="47"/>
      <c r="XDH11" s="47"/>
      <c r="XDI11" s="47"/>
      <c r="XDJ11" s="47"/>
      <c r="XDK11" s="47"/>
      <c r="XDL11" s="47"/>
      <c r="XDM11" s="47"/>
      <c r="XDN11" s="47"/>
      <c r="XDO11" s="47"/>
      <c r="XDP11" s="47"/>
      <c r="XDQ11" s="47"/>
      <c r="XDR11" s="47"/>
      <c r="XDS11" s="47"/>
      <c r="XDT11" s="47"/>
      <c r="XDU11" s="47"/>
      <c r="XDV11" s="47"/>
      <c r="XDW11" s="47"/>
      <c r="XDX11" s="47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7"/>
      <c r="XET11" s="47"/>
      <c r="XEU11" s="47"/>
      <c r="XEV11" s="47"/>
      <c r="XEW11" s="47"/>
      <c r="XEX11" s="47"/>
      <c r="XEY11" s="47"/>
      <c r="XEZ11" s="47"/>
      <c r="XFA11" s="47"/>
      <c r="XFB11" s="47"/>
      <c r="XFC11" s="47"/>
      <c r="XFD11" s="47"/>
    </row>
    <row r="12" s="7" customFormat="1" customHeight="1" spans="1:26 16164:16384">
      <c r="A12" s="23" t="s">
        <v>99</v>
      </c>
      <c r="B12" s="10">
        <f t="shared" si="2"/>
        <v>0</v>
      </c>
      <c r="C12" s="25"/>
      <c r="D12" s="25"/>
      <c r="E12" s="25"/>
      <c r="F12" s="25"/>
      <c r="G12" s="25"/>
      <c r="H12" s="25"/>
      <c r="I12" s="24"/>
      <c r="J12" s="24"/>
      <c r="K12" s="24"/>
      <c r="L12" s="24"/>
      <c r="M12" s="24"/>
      <c r="N12" s="2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WWR12" s="47"/>
      <c r="WWS12" s="47"/>
      <c r="WWT12" s="47"/>
      <c r="WWU12" s="47"/>
      <c r="WWV12" s="47"/>
      <c r="WWW12" s="47"/>
      <c r="WWX12" s="47"/>
      <c r="WWY12" s="47"/>
      <c r="WWZ12" s="47"/>
      <c r="WXA12" s="47"/>
      <c r="WXB12" s="47"/>
      <c r="WXC12" s="47"/>
      <c r="WXD12" s="47"/>
      <c r="WXE12" s="47"/>
      <c r="WXF12" s="47"/>
      <c r="WXG12" s="47"/>
      <c r="WXH12" s="47"/>
      <c r="WXI12" s="47"/>
      <c r="WXJ12" s="47"/>
      <c r="WXK12" s="47"/>
      <c r="WXL12" s="47"/>
      <c r="WXM12" s="47"/>
      <c r="WXN12" s="47"/>
      <c r="WXO12" s="47"/>
      <c r="WXP12" s="47"/>
      <c r="WXQ12" s="47"/>
      <c r="WXR12" s="47"/>
      <c r="WXS12" s="47"/>
      <c r="WXT12" s="47"/>
      <c r="WXU12" s="47"/>
      <c r="WXV12" s="47"/>
      <c r="WXW12" s="47"/>
      <c r="WXX12" s="47"/>
      <c r="WXY12" s="47"/>
      <c r="WXZ12" s="47"/>
      <c r="WYA12" s="47"/>
      <c r="WYB12" s="47"/>
      <c r="WYC12" s="47"/>
      <c r="WYD12" s="47"/>
      <c r="WYE12" s="47"/>
      <c r="WYF12" s="47"/>
      <c r="WYG12" s="47"/>
      <c r="WYH12" s="47"/>
      <c r="WYI12" s="47"/>
      <c r="WYJ12" s="47"/>
      <c r="WYK12" s="47"/>
      <c r="WYL12" s="47"/>
      <c r="WYM12" s="47"/>
      <c r="WYN12" s="47"/>
      <c r="WYO12" s="47"/>
      <c r="WYP12" s="47"/>
      <c r="WYQ12" s="47"/>
      <c r="WYR12" s="47"/>
      <c r="WYS12" s="47"/>
      <c r="WYT12" s="47"/>
      <c r="WYU12" s="47"/>
      <c r="WYV12" s="47"/>
      <c r="WYW12" s="47"/>
      <c r="WYX12" s="47"/>
      <c r="WYY12" s="47"/>
      <c r="WYZ12" s="47"/>
      <c r="WZA12" s="47"/>
      <c r="WZB12" s="47"/>
      <c r="WZC12" s="47"/>
      <c r="WZD12" s="47"/>
      <c r="WZE12" s="47"/>
      <c r="WZF12" s="47"/>
      <c r="WZG12" s="47"/>
      <c r="WZH12" s="47"/>
      <c r="WZI12" s="47"/>
      <c r="WZJ12" s="47"/>
      <c r="WZK12" s="47"/>
      <c r="WZL12" s="47"/>
      <c r="WZM12" s="47"/>
      <c r="WZN12" s="47"/>
      <c r="WZO12" s="47"/>
      <c r="WZP12" s="47"/>
      <c r="WZQ12" s="47"/>
      <c r="WZR12" s="47"/>
      <c r="WZS12" s="47"/>
      <c r="WZT12" s="47"/>
      <c r="WZU12" s="47"/>
      <c r="WZV12" s="47"/>
      <c r="WZW12" s="47"/>
      <c r="WZX12" s="47"/>
      <c r="WZY12" s="47"/>
      <c r="WZZ12" s="47"/>
      <c r="XAA12" s="47"/>
      <c r="XAB12" s="47"/>
      <c r="XAC12" s="47"/>
      <c r="XAD12" s="47"/>
      <c r="XAE12" s="47"/>
      <c r="XAF12" s="47"/>
      <c r="XAG12" s="47"/>
      <c r="XAH12" s="47"/>
      <c r="XAI12" s="47"/>
      <c r="XAJ12" s="47"/>
      <c r="XAK12" s="47"/>
      <c r="XAL12" s="47"/>
      <c r="XAM12" s="47"/>
      <c r="XAN12" s="47"/>
      <c r="XAO12" s="47"/>
      <c r="XAP12" s="47"/>
      <c r="XAQ12" s="47"/>
      <c r="XAR12" s="47"/>
      <c r="XAS12" s="47"/>
      <c r="XAT12" s="47"/>
      <c r="XAU12" s="47"/>
      <c r="XAV12" s="47"/>
      <c r="XAW12" s="47"/>
      <c r="XAX12" s="47"/>
      <c r="XAY12" s="47"/>
      <c r="XAZ12" s="47"/>
      <c r="XBA12" s="47"/>
      <c r="XBB12" s="47"/>
      <c r="XBC12" s="47"/>
      <c r="XBD12" s="47"/>
      <c r="XBE12" s="47"/>
      <c r="XBF12" s="47"/>
      <c r="XBG12" s="47"/>
      <c r="XBH12" s="47"/>
      <c r="XBI12" s="47"/>
      <c r="XBJ12" s="47"/>
      <c r="XBK12" s="47"/>
      <c r="XBL12" s="47"/>
      <c r="XBM12" s="47"/>
      <c r="XBN12" s="47"/>
      <c r="XBO12" s="47"/>
      <c r="XBP12" s="47"/>
      <c r="XBQ12" s="47"/>
      <c r="XBR12" s="47"/>
      <c r="XBS12" s="47"/>
      <c r="XBT12" s="47"/>
      <c r="XBU12" s="47"/>
      <c r="XBV12" s="47"/>
      <c r="XBW12" s="47"/>
      <c r="XBX12" s="47"/>
      <c r="XBY12" s="47"/>
      <c r="XBZ12" s="47"/>
      <c r="XCA12" s="47"/>
      <c r="XCB12" s="47"/>
      <c r="XCC12" s="47"/>
      <c r="XCD12" s="47"/>
      <c r="XCE12" s="47"/>
      <c r="XCF12" s="47"/>
      <c r="XCG12" s="47"/>
      <c r="XCH12" s="47"/>
      <c r="XCI12" s="47"/>
      <c r="XCJ12" s="47"/>
      <c r="XCK12" s="47"/>
      <c r="XCL12" s="47"/>
      <c r="XCM12" s="47"/>
      <c r="XCN12" s="47"/>
      <c r="XCO12" s="47"/>
      <c r="XCP12" s="47"/>
      <c r="XCQ12" s="47"/>
      <c r="XCR12" s="47"/>
      <c r="XCS12" s="47"/>
      <c r="XCT12" s="47"/>
      <c r="XCU12" s="47"/>
      <c r="XCV12" s="47"/>
      <c r="XCW12" s="47"/>
      <c r="XCX12" s="47"/>
      <c r="XCY12" s="47"/>
      <c r="XCZ12" s="47"/>
      <c r="XDA12" s="47"/>
      <c r="XDB12" s="47"/>
      <c r="XDC12" s="47"/>
      <c r="XDD12" s="47"/>
      <c r="XDE12" s="47"/>
      <c r="XDF12" s="47"/>
      <c r="XDG12" s="47"/>
      <c r="XDH12" s="47"/>
      <c r="XDI12" s="47"/>
      <c r="XDJ12" s="47"/>
      <c r="XDK12" s="47"/>
      <c r="XDL12" s="47"/>
      <c r="XDM12" s="47"/>
      <c r="XDN12" s="47"/>
      <c r="XDO12" s="47"/>
      <c r="XDP12" s="47"/>
      <c r="XDQ12" s="47"/>
      <c r="XDR12" s="47"/>
      <c r="XDS12" s="47"/>
      <c r="XDT12" s="47"/>
      <c r="XDU12" s="47"/>
      <c r="XDV12" s="47"/>
      <c r="XDW12" s="47"/>
      <c r="XDX12" s="47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7"/>
      <c r="XET12" s="47"/>
      <c r="XEU12" s="47"/>
      <c r="XEV12" s="47"/>
      <c r="XEW12" s="47"/>
      <c r="XEX12" s="47"/>
      <c r="XEY12" s="47"/>
      <c r="XEZ12" s="47"/>
      <c r="XFA12" s="47"/>
      <c r="XFB12" s="47"/>
      <c r="XFC12" s="47"/>
      <c r="XFD12" s="47"/>
    </row>
    <row r="13" s="7" customFormat="1" customHeight="1" spans="1:26 16164:16384">
      <c r="A13" s="20" t="s">
        <v>100</v>
      </c>
      <c r="B13" s="10">
        <f t="shared" si="2"/>
        <v>2580</v>
      </c>
      <c r="C13" s="14">
        <f>SUM(C10:C12)</f>
        <v>0</v>
      </c>
      <c r="D13" s="14">
        <f t="shared" ref="D13:N13" si="4">SUM(D10:D12)</f>
        <v>0</v>
      </c>
      <c r="E13" s="14">
        <f t="shared" si="4"/>
        <v>2580</v>
      </c>
      <c r="F13" s="14">
        <f t="shared" si="4"/>
        <v>0</v>
      </c>
      <c r="G13" s="14">
        <f t="shared" si="4"/>
        <v>0</v>
      </c>
      <c r="H13" s="14">
        <f t="shared" si="4"/>
        <v>0</v>
      </c>
      <c r="I13" s="14">
        <f t="shared" si="4"/>
        <v>0</v>
      </c>
      <c r="J13" s="14">
        <f t="shared" si="4"/>
        <v>0</v>
      </c>
      <c r="K13" s="14">
        <f t="shared" si="4"/>
        <v>0</v>
      </c>
      <c r="L13" s="14">
        <f t="shared" si="4"/>
        <v>0</v>
      </c>
      <c r="M13" s="14">
        <f t="shared" si="4"/>
        <v>0</v>
      </c>
      <c r="N13" s="14">
        <f t="shared" si="4"/>
        <v>0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WWR13" s="47"/>
      <c r="WWS13" s="47"/>
      <c r="WWT13" s="47"/>
      <c r="WWU13" s="47"/>
      <c r="WWV13" s="47"/>
      <c r="WWW13" s="47"/>
      <c r="WWX13" s="47"/>
      <c r="WWY13" s="47"/>
      <c r="WWZ13" s="47"/>
      <c r="WXA13" s="47"/>
      <c r="WXB13" s="47"/>
      <c r="WXC13" s="47"/>
      <c r="WXD13" s="47"/>
      <c r="WXE13" s="47"/>
      <c r="WXF13" s="47"/>
      <c r="WXG13" s="47"/>
      <c r="WXH13" s="47"/>
      <c r="WXI13" s="47"/>
      <c r="WXJ13" s="47"/>
      <c r="WXK13" s="47"/>
      <c r="WXL13" s="47"/>
      <c r="WXM13" s="47"/>
      <c r="WXN13" s="47"/>
      <c r="WXO13" s="47"/>
      <c r="WXP13" s="47"/>
      <c r="WXQ13" s="47"/>
      <c r="WXR13" s="47"/>
      <c r="WXS13" s="47"/>
      <c r="WXT13" s="47"/>
      <c r="WXU13" s="47"/>
      <c r="WXV13" s="47"/>
      <c r="WXW13" s="47"/>
      <c r="WXX13" s="47"/>
      <c r="WXY13" s="47"/>
      <c r="WXZ13" s="47"/>
      <c r="WYA13" s="47"/>
      <c r="WYB13" s="47"/>
      <c r="WYC13" s="47"/>
      <c r="WYD13" s="47"/>
      <c r="WYE13" s="47"/>
      <c r="WYF13" s="47"/>
      <c r="WYG13" s="47"/>
      <c r="WYH13" s="47"/>
      <c r="WYI13" s="47"/>
      <c r="WYJ13" s="47"/>
      <c r="WYK13" s="47"/>
      <c r="WYL13" s="47"/>
      <c r="WYM13" s="47"/>
      <c r="WYN13" s="47"/>
      <c r="WYO13" s="47"/>
      <c r="WYP13" s="47"/>
      <c r="WYQ13" s="47"/>
      <c r="WYR13" s="47"/>
      <c r="WYS13" s="47"/>
      <c r="WYT13" s="47"/>
      <c r="WYU13" s="47"/>
      <c r="WYV13" s="47"/>
      <c r="WYW13" s="47"/>
      <c r="WYX13" s="47"/>
      <c r="WYY13" s="47"/>
      <c r="WYZ13" s="47"/>
      <c r="WZA13" s="47"/>
      <c r="WZB13" s="47"/>
      <c r="WZC13" s="47"/>
      <c r="WZD13" s="47"/>
      <c r="WZE13" s="47"/>
      <c r="WZF13" s="47"/>
      <c r="WZG13" s="47"/>
      <c r="WZH13" s="47"/>
      <c r="WZI13" s="47"/>
      <c r="WZJ13" s="47"/>
      <c r="WZK13" s="47"/>
      <c r="WZL13" s="47"/>
      <c r="WZM13" s="47"/>
      <c r="WZN13" s="47"/>
      <c r="WZO13" s="47"/>
      <c r="WZP13" s="47"/>
      <c r="WZQ13" s="47"/>
      <c r="WZR13" s="47"/>
      <c r="WZS13" s="47"/>
      <c r="WZT13" s="47"/>
      <c r="WZU13" s="47"/>
      <c r="WZV13" s="47"/>
      <c r="WZW13" s="47"/>
      <c r="WZX13" s="47"/>
      <c r="WZY13" s="47"/>
      <c r="WZZ13" s="47"/>
      <c r="XAA13" s="47"/>
      <c r="XAB13" s="47"/>
      <c r="XAC13" s="47"/>
      <c r="XAD13" s="47"/>
      <c r="XAE13" s="47"/>
      <c r="XAF13" s="47"/>
      <c r="XAG13" s="47"/>
      <c r="XAH13" s="47"/>
      <c r="XAI13" s="47"/>
      <c r="XAJ13" s="47"/>
      <c r="XAK13" s="47"/>
      <c r="XAL13" s="47"/>
      <c r="XAM13" s="47"/>
      <c r="XAN13" s="47"/>
      <c r="XAO13" s="47"/>
      <c r="XAP13" s="47"/>
      <c r="XAQ13" s="47"/>
      <c r="XAR13" s="47"/>
      <c r="XAS13" s="47"/>
      <c r="XAT13" s="47"/>
      <c r="XAU13" s="47"/>
      <c r="XAV13" s="47"/>
      <c r="XAW13" s="47"/>
      <c r="XAX13" s="47"/>
      <c r="XAY13" s="47"/>
      <c r="XAZ13" s="47"/>
      <c r="XBA13" s="47"/>
      <c r="XBB13" s="47"/>
      <c r="XBC13" s="47"/>
      <c r="XBD13" s="47"/>
      <c r="XBE13" s="47"/>
      <c r="XBF13" s="47"/>
      <c r="XBG13" s="47"/>
      <c r="XBH13" s="47"/>
      <c r="XBI13" s="47"/>
      <c r="XBJ13" s="47"/>
      <c r="XBK13" s="47"/>
      <c r="XBL13" s="47"/>
      <c r="XBM13" s="47"/>
      <c r="XBN13" s="47"/>
      <c r="XBO13" s="47"/>
      <c r="XBP13" s="47"/>
      <c r="XBQ13" s="47"/>
      <c r="XBR13" s="47"/>
      <c r="XBS13" s="47"/>
      <c r="XBT13" s="47"/>
      <c r="XBU13" s="47"/>
      <c r="XBV13" s="47"/>
      <c r="XBW13" s="47"/>
      <c r="XBX13" s="47"/>
      <c r="XBY13" s="47"/>
      <c r="XBZ13" s="47"/>
      <c r="XCA13" s="47"/>
      <c r="XCB13" s="47"/>
      <c r="XCC13" s="47"/>
      <c r="XCD13" s="47"/>
      <c r="XCE13" s="47"/>
      <c r="XCF13" s="47"/>
      <c r="XCG13" s="47"/>
      <c r="XCH13" s="47"/>
      <c r="XCI13" s="47"/>
      <c r="XCJ13" s="47"/>
      <c r="XCK13" s="47"/>
      <c r="XCL13" s="47"/>
      <c r="XCM13" s="47"/>
      <c r="XCN13" s="47"/>
      <c r="XCO13" s="47"/>
      <c r="XCP13" s="47"/>
      <c r="XCQ13" s="47"/>
      <c r="XCR13" s="47"/>
      <c r="XCS13" s="47"/>
      <c r="XCT13" s="47"/>
      <c r="XCU13" s="47"/>
      <c r="XCV13" s="47"/>
      <c r="XCW13" s="47"/>
      <c r="XCX13" s="47"/>
      <c r="XCY13" s="47"/>
      <c r="XCZ13" s="47"/>
      <c r="XDA13" s="47"/>
      <c r="XDB13" s="47"/>
      <c r="XDC13" s="47"/>
      <c r="XDD13" s="47"/>
      <c r="XDE13" s="47"/>
      <c r="XDF13" s="47"/>
      <c r="XDG13" s="47"/>
      <c r="XDH13" s="47"/>
      <c r="XDI13" s="47"/>
      <c r="XDJ13" s="47"/>
      <c r="XDK13" s="47"/>
      <c r="XDL13" s="47"/>
      <c r="XDM13" s="47"/>
      <c r="XDN13" s="47"/>
      <c r="XDO13" s="47"/>
      <c r="XDP13" s="47"/>
      <c r="XDQ13" s="47"/>
      <c r="XDR13" s="47"/>
      <c r="XDS13" s="47"/>
      <c r="XDT13" s="47"/>
      <c r="XDU13" s="47"/>
      <c r="XDV13" s="47"/>
      <c r="XDW13" s="47"/>
      <c r="XDX13" s="47"/>
      <c r="XDY13" s="47"/>
      <c r="XDZ13" s="47"/>
      <c r="XEA13" s="47"/>
      <c r="XEB13" s="47"/>
      <c r="XEC13" s="47"/>
      <c r="XED13" s="47"/>
      <c r="XEE13" s="47"/>
      <c r="XEF13" s="47"/>
      <c r="XEG13" s="47"/>
      <c r="XEH13" s="47"/>
      <c r="XEI13" s="47"/>
      <c r="XEJ13" s="47"/>
      <c r="XEK13" s="47"/>
      <c r="XEL13" s="47"/>
      <c r="XEM13" s="47"/>
      <c r="XEN13" s="47"/>
      <c r="XEO13" s="47"/>
      <c r="XEP13" s="47"/>
      <c r="XEQ13" s="47"/>
      <c r="XER13" s="47"/>
      <c r="XES13" s="47"/>
      <c r="XET13" s="47"/>
      <c r="XEU13" s="47"/>
      <c r="XEV13" s="47"/>
      <c r="XEW13" s="47"/>
      <c r="XEX13" s="47"/>
      <c r="XEY13" s="47"/>
      <c r="XEZ13" s="47"/>
      <c r="XFA13" s="47"/>
      <c r="XFB13" s="47"/>
      <c r="XFC13" s="47"/>
      <c r="XFD13" s="47"/>
    </row>
    <row r="14" s="7" customFormat="1" customHeight="1" spans="1:26 16164:16384">
      <c r="A14" s="20" t="s">
        <v>106</v>
      </c>
      <c r="B14" s="10">
        <f t="shared" si="2"/>
        <v>26123.475</v>
      </c>
      <c r="C14" s="25">
        <f>C4-C5</f>
        <v>59531.035</v>
      </c>
      <c r="D14" s="25">
        <f t="shared" ref="D14:N14" si="5">D4-D5</f>
        <v>-9820</v>
      </c>
      <c r="E14" s="25">
        <f t="shared" si="5"/>
        <v>990</v>
      </c>
      <c r="F14" s="25">
        <f t="shared" si="5"/>
        <v>85982.44</v>
      </c>
      <c r="G14" s="25">
        <f t="shared" si="5"/>
        <v>-13820</v>
      </c>
      <c r="H14" s="25">
        <f t="shared" si="5"/>
        <v>-13820</v>
      </c>
      <c r="I14" s="25">
        <f t="shared" si="5"/>
        <v>-13820</v>
      </c>
      <c r="J14" s="25">
        <f t="shared" si="5"/>
        <v>-13820</v>
      </c>
      <c r="K14" s="25">
        <f t="shared" si="5"/>
        <v>-13820</v>
      </c>
      <c r="L14" s="25">
        <f t="shared" si="5"/>
        <v>-13820</v>
      </c>
      <c r="M14" s="25">
        <f t="shared" si="5"/>
        <v>-13820</v>
      </c>
      <c r="N14" s="25">
        <f t="shared" si="5"/>
        <v>-13820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WWR14" s="47"/>
      <c r="WWS14" s="47"/>
      <c r="WWT14" s="47"/>
      <c r="WWU14" s="47"/>
      <c r="WWV14" s="47"/>
      <c r="WWW14" s="47"/>
      <c r="WWX14" s="47"/>
      <c r="WWY14" s="47"/>
      <c r="WWZ14" s="47"/>
      <c r="WXA14" s="47"/>
      <c r="WXB14" s="47"/>
      <c r="WXC14" s="47"/>
      <c r="WXD14" s="47"/>
      <c r="WXE14" s="47"/>
      <c r="WXF14" s="47"/>
      <c r="WXG14" s="47"/>
      <c r="WXH14" s="47"/>
      <c r="WXI14" s="47"/>
      <c r="WXJ14" s="47"/>
      <c r="WXK14" s="47"/>
      <c r="WXL14" s="47"/>
      <c r="WXM14" s="47"/>
      <c r="WXN14" s="47"/>
      <c r="WXO14" s="47"/>
      <c r="WXP14" s="47"/>
      <c r="WXQ14" s="47"/>
      <c r="WXR14" s="47"/>
      <c r="WXS14" s="47"/>
      <c r="WXT14" s="47"/>
      <c r="WXU14" s="47"/>
      <c r="WXV14" s="47"/>
      <c r="WXW14" s="47"/>
      <c r="WXX14" s="47"/>
      <c r="WXY14" s="47"/>
      <c r="WXZ14" s="47"/>
      <c r="WYA14" s="47"/>
      <c r="WYB14" s="47"/>
      <c r="WYC14" s="47"/>
      <c r="WYD14" s="47"/>
      <c r="WYE14" s="47"/>
      <c r="WYF14" s="47"/>
      <c r="WYG14" s="47"/>
      <c r="WYH14" s="47"/>
      <c r="WYI14" s="47"/>
      <c r="WYJ14" s="47"/>
      <c r="WYK14" s="47"/>
      <c r="WYL14" s="47"/>
      <c r="WYM14" s="47"/>
      <c r="WYN14" s="47"/>
      <c r="WYO14" s="47"/>
      <c r="WYP14" s="47"/>
      <c r="WYQ14" s="47"/>
      <c r="WYR14" s="47"/>
      <c r="WYS14" s="47"/>
      <c r="WYT14" s="47"/>
      <c r="WYU14" s="47"/>
      <c r="WYV14" s="47"/>
      <c r="WYW14" s="47"/>
      <c r="WYX14" s="47"/>
      <c r="WYY14" s="47"/>
      <c r="WYZ14" s="47"/>
      <c r="WZA14" s="47"/>
      <c r="WZB14" s="47"/>
      <c r="WZC14" s="47"/>
      <c r="WZD14" s="47"/>
      <c r="WZE14" s="47"/>
      <c r="WZF14" s="47"/>
      <c r="WZG14" s="47"/>
      <c r="WZH14" s="47"/>
      <c r="WZI14" s="47"/>
      <c r="WZJ14" s="47"/>
      <c r="WZK14" s="47"/>
      <c r="WZL14" s="47"/>
      <c r="WZM14" s="47"/>
      <c r="WZN14" s="47"/>
      <c r="WZO14" s="47"/>
      <c r="WZP14" s="47"/>
      <c r="WZQ14" s="47"/>
      <c r="WZR14" s="47"/>
      <c r="WZS14" s="47"/>
      <c r="WZT14" s="47"/>
      <c r="WZU14" s="47"/>
      <c r="WZV14" s="47"/>
      <c r="WZW14" s="47"/>
      <c r="WZX14" s="47"/>
      <c r="WZY14" s="47"/>
      <c r="WZZ14" s="47"/>
      <c r="XAA14" s="47"/>
      <c r="XAB14" s="47"/>
      <c r="XAC14" s="47"/>
      <c r="XAD14" s="47"/>
      <c r="XAE14" s="47"/>
      <c r="XAF14" s="47"/>
      <c r="XAG14" s="47"/>
      <c r="XAH14" s="47"/>
      <c r="XAI14" s="47"/>
      <c r="XAJ14" s="47"/>
      <c r="XAK14" s="47"/>
      <c r="XAL14" s="47"/>
      <c r="XAM14" s="47"/>
      <c r="XAN14" s="47"/>
      <c r="XAO14" s="47"/>
      <c r="XAP14" s="47"/>
      <c r="XAQ14" s="47"/>
      <c r="XAR14" s="47"/>
      <c r="XAS14" s="47"/>
      <c r="XAT14" s="47"/>
      <c r="XAU14" s="47"/>
      <c r="XAV14" s="47"/>
      <c r="XAW14" s="47"/>
      <c r="XAX14" s="47"/>
      <c r="XAY14" s="47"/>
      <c r="XAZ14" s="47"/>
      <c r="XBA14" s="47"/>
      <c r="XBB14" s="47"/>
      <c r="XBC14" s="47"/>
      <c r="XBD14" s="47"/>
      <c r="XBE14" s="47"/>
      <c r="XBF14" s="47"/>
      <c r="XBG14" s="47"/>
      <c r="XBH14" s="47"/>
      <c r="XBI14" s="47"/>
      <c r="XBJ14" s="47"/>
      <c r="XBK14" s="47"/>
      <c r="XBL14" s="47"/>
      <c r="XBM14" s="47"/>
      <c r="XBN14" s="47"/>
      <c r="XBO14" s="47"/>
      <c r="XBP14" s="47"/>
      <c r="XBQ14" s="47"/>
      <c r="XBR14" s="47"/>
      <c r="XBS14" s="47"/>
      <c r="XBT14" s="47"/>
      <c r="XBU14" s="47"/>
      <c r="XBV14" s="47"/>
      <c r="XBW14" s="47"/>
      <c r="XBX14" s="47"/>
      <c r="XBY14" s="47"/>
      <c r="XBZ14" s="47"/>
      <c r="XCA14" s="47"/>
      <c r="XCB14" s="47"/>
      <c r="XCC14" s="47"/>
      <c r="XCD14" s="47"/>
      <c r="XCE14" s="47"/>
      <c r="XCF14" s="47"/>
      <c r="XCG14" s="47"/>
      <c r="XCH14" s="47"/>
      <c r="XCI14" s="47"/>
      <c r="XCJ14" s="47"/>
      <c r="XCK14" s="47"/>
      <c r="XCL14" s="47"/>
      <c r="XCM14" s="47"/>
      <c r="XCN14" s="47"/>
      <c r="XCO14" s="47"/>
      <c r="XCP14" s="47"/>
      <c r="XCQ14" s="47"/>
      <c r="XCR14" s="47"/>
      <c r="XCS14" s="47"/>
      <c r="XCT14" s="47"/>
      <c r="XCU14" s="47"/>
      <c r="XCV14" s="47"/>
      <c r="XCW14" s="47"/>
      <c r="XCX14" s="47"/>
      <c r="XCY14" s="47"/>
      <c r="XCZ14" s="47"/>
      <c r="XDA14" s="47"/>
      <c r="XDB14" s="47"/>
      <c r="XDC14" s="47"/>
      <c r="XDD14" s="47"/>
      <c r="XDE14" s="47"/>
      <c r="XDF14" s="47"/>
      <c r="XDG14" s="47"/>
      <c r="XDH14" s="47"/>
      <c r="XDI14" s="47"/>
      <c r="XDJ14" s="47"/>
      <c r="XDK14" s="47"/>
      <c r="XDL14" s="47"/>
      <c r="XDM14" s="47"/>
      <c r="XDN14" s="47"/>
      <c r="XDO14" s="47"/>
      <c r="XDP14" s="47"/>
      <c r="XDQ14" s="47"/>
      <c r="XDR14" s="47"/>
      <c r="XDS14" s="47"/>
      <c r="XDT14" s="47"/>
      <c r="XDU14" s="47"/>
      <c r="XDV14" s="47"/>
      <c r="XDW14" s="47"/>
      <c r="XDX14" s="47"/>
      <c r="XDY14" s="47"/>
      <c r="XDZ14" s="47"/>
      <c r="XEA14" s="47"/>
      <c r="XEB14" s="47"/>
      <c r="XEC14" s="47"/>
      <c r="XED14" s="47"/>
      <c r="XEE14" s="47"/>
      <c r="XEF14" s="47"/>
      <c r="XEG14" s="47"/>
      <c r="XEH14" s="47"/>
      <c r="XEI14" s="47"/>
      <c r="XEJ14" s="47"/>
      <c r="XEK14" s="47"/>
      <c r="XEL14" s="47"/>
      <c r="XEM14" s="47"/>
      <c r="XEN14" s="47"/>
      <c r="XEO14" s="47"/>
      <c r="XEP14" s="47"/>
      <c r="XEQ14" s="47"/>
      <c r="XER14" s="47"/>
      <c r="XES14" s="47"/>
      <c r="XET14" s="47"/>
      <c r="XEU14" s="47"/>
      <c r="XEV14" s="47"/>
      <c r="XEW14" s="47"/>
      <c r="XEX14" s="47"/>
      <c r="XEY14" s="47"/>
      <c r="XEZ14" s="47"/>
      <c r="XFA14" s="47"/>
      <c r="XFB14" s="47"/>
      <c r="XFC14" s="47"/>
      <c r="XFD14" s="47"/>
    </row>
    <row r="15" s="7" customFormat="1" customHeight="1" spans="1:26 16164:16384"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WWR15" s="47"/>
      <c r="WWS15" s="47"/>
      <c r="WWT15" s="47"/>
      <c r="WWU15" s="47"/>
      <c r="WWV15" s="47"/>
      <c r="WWW15" s="47"/>
      <c r="WWX15" s="47"/>
      <c r="WWY15" s="47"/>
      <c r="WWZ15" s="47"/>
      <c r="WXA15" s="47"/>
      <c r="WXB15" s="47"/>
      <c r="WXC15" s="47"/>
      <c r="WXD15" s="47"/>
      <c r="WXE15" s="47"/>
      <c r="WXF15" s="47"/>
      <c r="WXG15" s="47"/>
      <c r="WXH15" s="47"/>
      <c r="WXI15" s="47"/>
      <c r="WXJ15" s="47"/>
      <c r="WXK15" s="47"/>
      <c r="WXL15" s="47"/>
      <c r="WXM15" s="47"/>
      <c r="WXN15" s="47"/>
      <c r="WXO15" s="47"/>
      <c r="WXP15" s="47"/>
      <c r="WXQ15" s="47"/>
      <c r="WXR15" s="47"/>
      <c r="WXS15" s="47"/>
      <c r="WXT15" s="47"/>
      <c r="WXU15" s="47"/>
      <c r="WXV15" s="47"/>
      <c r="WXW15" s="47"/>
      <c r="WXX15" s="47"/>
      <c r="WXY15" s="47"/>
      <c r="WXZ15" s="47"/>
      <c r="WYA15" s="47"/>
      <c r="WYB15" s="47"/>
      <c r="WYC15" s="47"/>
      <c r="WYD15" s="47"/>
      <c r="WYE15" s="47"/>
      <c r="WYF15" s="47"/>
      <c r="WYG15" s="47"/>
      <c r="WYH15" s="47"/>
      <c r="WYI15" s="47"/>
      <c r="WYJ15" s="47"/>
      <c r="WYK15" s="47"/>
      <c r="WYL15" s="47"/>
      <c r="WYM15" s="47"/>
      <c r="WYN15" s="47"/>
      <c r="WYO15" s="47"/>
      <c r="WYP15" s="47"/>
      <c r="WYQ15" s="47"/>
      <c r="WYR15" s="47"/>
      <c r="WYS15" s="47"/>
      <c r="WYT15" s="47"/>
      <c r="WYU15" s="47"/>
      <c r="WYV15" s="47"/>
      <c r="WYW15" s="47"/>
      <c r="WYX15" s="47"/>
      <c r="WYY15" s="47"/>
      <c r="WYZ15" s="47"/>
      <c r="WZA15" s="47"/>
      <c r="WZB15" s="47"/>
      <c r="WZC15" s="47"/>
      <c r="WZD15" s="47"/>
      <c r="WZE15" s="47"/>
      <c r="WZF15" s="47"/>
      <c r="WZG15" s="47"/>
      <c r="WZH15" s="47"/>
      <c r="WZI15" s="47"/>
      <c r="WZJ15" s="47"/>
      <c r="WZK15" s="47"/>
      <c r="WZL15" s="47"/>
      <c r="WZM15" s="47"/>
      <c r="WZN15" s="47"/>
      <c r="WZO15" s="47"/>
      <c r="WZP15" s="47"/>
      <c r="WZQ15" s="47"/>
      <c r="WZR15" s="47"/>
      <c r="WZS15" s="47"/>
      <c r="WZT15" s="47"/>
      <c r="WZU15" s="47"/>
      <c r="WZV15" s="47"/>
      <c r="WZW15" s="47"/>
      <c r="WZX15" s="47"/>
      <c r="WZY15" s="47"/>
      <c r="WZZ15" s="47"/>
      <c r="XAA15" s="47"/>
      <c r="XAB15" s="47"/>
      <c r="XAC15" s="47"/>
      <c r="XAD15" s="47"/>
      <c r="XAE15" s="47"/>
      <c r="XAF15" s="47"/>
      <c r="XAG15" s="47"/>
      <c r="XAH15" s="47"/>
      <c r="XAI15" s="47"/>
      <c r="XAJ15" s="47"/>
      <c r="XAK15" s="47"/>
      <c r="XAL15" s="47"/>
      <c r="XAM15" s="47"/>
      <c r="XAN15" s="47"/>
      <c r="XAO15" s="47"/>
      <c r="XAP15" s="47"/>
      <c r="XAQ15" s="47"/>
      <c r="XAR15" s="47"/>
      <c r="XAS15" s="47"/>
      <c r="XAT15" s="47"/>
      <c r="XAU15" s="47"/>
      <c r="XAV15" s="47"/>
      <c r="XAW15" s="47"/>
      <c r="XAX15" s="47"/>
      <c r="XAY15" s="47"/>
      <c r="XAZ15" s="47"/>
      <c r="XBA15" s="47"/>
      <c r="XBB15" s="47"/>
      <c r="XBC15" s="47"/>
      <c r="XBD15" s="47"/>
      <c r="XBE15" s="47"/>
      <c r="XBF15" s="47"/>
      <c r="XBG15" s="47"/>
      <c r="XBH15" s="47"/>
      <c r="XBI15" s="47"/>
      <c r="XBJ15" s="47"/>
      <c r="XBK15" s="47"/>
      <c r="XBL15" s="47"/>
      <c r="XBM15" s="47"/>
      <c r="XBN15" s="47"/>
      <c r="XBO15" s="47"/>
      <c r="XBP15" s="47"/>
      <c r="XBQ15" s="47"/>
      <c r="XBR15" s="47"/>
      <c r="XBS15" s="47"/>
      <c r="XBT15" s="47"/>
      <c r="XBU15" s="47"/>
      <c r="XBV15" s="47"/>
      <c r="XBW15" s="47"/>
      <c r="XBX15" s="47"/>
      <c r="XBY15" s="47"/>
      <c r="XBZ15" s="47"/>
      <c r="XCA15" s="47"/>
      <c r="XCB15" s="47"/>
      <c r="XCC15" s="47"/>
      <c r="XCD15" s="47"/>
      <c r="XCE15" s="47"/>
      <c r="XCF15" s="47"/>
      <c r="XCG15" s="47"/>
      <c r="XCH15" s="47"/>
      <c r="XCI15" s="47"/>
      <c r="XCJ15" s="47"/>
      <c r="XCK15" s="47"/>
      <c r="XCL15" s="47"/>
      <c r="XCM15" s="47"/>
      <c r="XCN15" s="47"/>
      <c r="XCO15" s="47"/>
      <c r="XCP15" s="47"/>
      <c r="XCQ15" s="47"/>
      <c r="XCR15" s="47"/>
      <c r="XCS15" s="47"/>
      <c r="XCT15" s="47"/>
      <c r="XCU15" s="47"/>
      <c r="XCV15" s="47"/>
      <c r="XCW15" s="47"/>
      <c r="XCX15" s="47"/>
      <c r="XCY15" s="47"/>
      <c r="XCZ15" s="47"/>
      <c r="XDA15" s="47"/>
      <c r="XDB15" s="47"/>
      <c r="XDC15" s="47"/>
      <c r="XDD15" s="47"/>
      <c r="XDE15" s="47"/>
      <c r="XDF15" s="47"/>
      <c r="XDG15" s="47"/>
      <c r="XDH15" s="47"/>
      <c r="XDI15" s="47"/>
      <c r="XDJ15" s="47"/>
      <c r="XDK15" s="47"/>
      <c r="XDL15" s="47"/>
      <c r="XDM15" s="47"/>
      <c r="XDN15" s="47"/>
      <c r="XDO15" s="47"/>
      <c r="XDP15" s="47"/>
      <c r="XDQ15" s="47"/>
      <c r="XDR15" s="47"/>
      <c r="XDS15" s="47"/>
      <c r="XDT15" s="47"/>
      <c r="XDU15" s="47"/>
      <c r="XDV15" s="47"/>
      <c r="XDW15" s="47"/>
      <c r="XDX15" s="47"/>
      <c r="XDY15" s="47"/>
      <c r="XDZ15" s="47"/>
      <c r="XEA15" s="47"/>
      <c r="XEB15" s="47"/>
      <c r="XEC15" s="47"/>
      <c r="XED15" s="47"/>
      <c r="XEE15" s="47"/>
      <c r="XEF15" s="47"/>
      <c r="XEG15" s="47"/>
      <c r="XEH15" s="47"/>
      <c r="XEI15" s="47"/>
      <c r="XEJ15" s="47"/>
      <c r="XEK15" s="47"/>
      <c r="XEL15" s="47"/>
      <c r="XEM15" s="47"/>
      <c r="XEN15" s="47"/>
      <c r="XEO15" s="47"/>
      <c r="XEP15" s="47"/>
      <c r="XEQ15" s="47"/>
      <c r="XER15" s="47"/>
      <c r="XES15" s="47"/>
      <c r="XET15" s="47"/>
      <c r="XEU15" s="47"/>
      <c r="XEV15" s="47"/>
      <c r="XEW15" s="47"/>
      <c r="XEX15" s="47"/>
      <c r="XEY15" s="47"/>
      <c r="XEZ15" s="47"/>
      <c r="XFA15" s="47"/>
      <c r="XFB15" s="47"/>
      <c r="XFC15" s="47"/>
      <c r="XFD15" s="47"/>
    </row>
  </sheetData>
  <pageMargins left="0.75" right="0.75" top="1" bottom="1" header="0.5" footer="0.5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workbookViewId="0">
      <selection activeCell="G4" sqref="G4"/>
    </sheetView>
  </sheetViews>
  <sheetFormatPr defaultColWidth="9" defaultRowHeight="39" customHeight="1"/>
  <cols>
    <col min="1" max="1" width="18.875" customWidth="1"/>
    <col min="2" max="2" width="12.625" customWidth="1"/>
    <col min="3" max="3" width="13.625" customWidth="1"/>
    <col min="4" max="4" width="11" customWidth="1"/>
    <col min="5" max="5" width="11.5" customWidth="1"/>
    <col min="6" max="6" width="12" customWidth="1"/>
    <col min="7" max="14" width="10.375" customWidth="1"/>
  </cols>
  <sheetData>
    <row r="1" s="7" customFormat="1" customHeight="1" spans="1:26 16164:16384">
      <c r="A1" s="10" t="s">
        <v>107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WWR1" s="47"/>
      <c r="WWS1" s="47"/>
      <c r="WWT1" s="47"/>
      <c r="WWU1" s="47"/>
      <c r="WWV1" s="47"/>
      <c r="WWW1" s="47"/>
      <c r="WWX1" s="47"/>
      <c r="WWY1" s="47"/>
      <c r="WWZ1" s="47"/>
      <c r="WXA1" s="47"/>
      <c r="WXB1" s="47"/>
      <c r="WXC1" s="47"/>
      <c r="WXD1" s="47"/>
      <c r="WXE1" s="47"/>
      <c r="WXF1" s="47"/>
      <c r="WXG1" s="47"/>
      <c r="WXH1" s="47"/>
      <c r="WXI1" s="47"/>
      <c r="WXJ1" s="47"/>
      <c r="WXK1" s="47"/>
      <c r="WXL1" s="47"/>
      <c r="WXM1" s="47"/>
      <c r="WXN1" s="47"/>
      <c r="WXO1" s="47"/>
      <c r="WXP1" s="47"/>
      <c r="WXQ1" s="47"/>
      <c r="WXR1" s="47"/>
      <c r="WXS1" s="47"/>
      <c r="WXT1" s="47"/>
      <c r="WXU1" s="47"/>
      <c r="WXV1" s="47"/>
      <c r="WXW1" s="47"/>
      <c r="WXX1" s="47"/>
      <c r="WXY1" s="47"/>
      <c r="WXZ1" s="47"/>
      <c r="WYA1" s="47"/>
      <c r="WYB1" s="47"/>
      <c r="WYC1" s="47"/>
      <c r="WYD1" s="47"/>
      <c r="WYE1" s="47"/>
      <c r="WYF1" s="47"/>
      <c r="WYG1" s="47"/>
      <c r="WYH1" s="47"/>
      <c r="WYI1" s="47"/>
      <c r="WYJ1" s="47"/>
      <c r="WYK1" s="47"/>
      <c r="WYL1" s="47"/>
      <c r="WYM1" s="47"/>
      <c r="WYN1" s="47"/>
      <c r="WYO1" s="47"/>
      <c r="WYP1" s="47"/>
      <c r="WYQ1" s="47"/>
      <c r="WYR1" s="47"/>
      <c r="WYS1" s="47"/>
      <c r="WYT1" s="47"/>
      <c r="WYU1" s="47"/>
      <c r="WYV1" s="47"/>
      <c r="WYW1" s="47"/>
      <c r="WYX1" s="47"/>
      <c r="WYY1" s="47"/>
      <c r="WYZ1" s="47"/>
      <c r="WZA1" s="47"/>
      <c r="WZB1" s="47"/>
      <c r="WZC1" s="47"/>
      <c r="WZD1" s="47"/>
      <c r="WZE1" s="47"/>
      <c r="WZF1" s="47"/>
      <c r="WZG1" s="47"/>
      <c r="WZH1" s="47"/>
      <c r="WZI1" s="47"/>
      <c r="WZJ1" s="47"/>
      <c r="WZK1" s="47"/>
      <c r="WZL1" s="47"/>
      <c r="WZM1" s="47"/>
      <c r="WZN1" s="47"/>
      <c r="WZO1" s="47"/>
      <c r="WZP1" s="47"/>
      <c r="WZQ1" s="47"/>
      <c r="WZR1" s="47"/>
      <c r="WZS1" s="47"/>
      <c r="WZT1" s="47"/>
      <c r="WZU1" s="47"/>
      <c r="WZV1" s="47"/>
      <c r="WZW1" s="47"/>
      <c r="WZX1" s="47"/>
      <c r="WZY1" s="47"/>
      <c r="WZZ1" s="47"/>
      <c r="XAA1" s="47"/>
      <c r="XAB1" s="47"/>
      <c r="XAC1" s="47"/>
      <c r="XAD1" s="47"/>
      <c r="XAE1" s="47"/>
      <c r="XAF1" s="47"/>
      <c r="XAG1" s="47"/>
      <c r="XAH1" s="47"/>
      <c r="XAI1" s="47"/>
      <c r="XAJ1" s="47"/>
      <c r="XAK1" s="47"/>
      <c r="XAL1" s="47"/>
      <c r="XAM1" s="47"/>
      <c r="XAN1" s="47"/>
      <c r="XAO1" s="47"/>
      <c r="XAP1" s="47"/>
      <c r="XAQ1" s="47"/>
      <c r="XAR1" s="47"/>
      <c r="XAS1" s="47"/>
      <c r="XAT1" s="47"/>
      <c r="XAU1" s="47"/>
      <c r="XAV1" s="47"/>
      <c r="XAW1" s="47"/>
      <c r="XAX1" s="47"/>
      <c r="XAY1" s="47"/>
      <c r="XAZ1" s="47"/>
      <c r="XBA1" s="47"/>
      <c r="XBB1" s="47"/>
      <c r="XBC1" s="47"/>
      <c r="XBD1" s="47"/>
      <c r="XBE1" s="47"/>
      <c r="XBF1" s="47"/>
      <c r="XBG1" s="47"/>
      <c r="XBH1" s="47"/>
      <c r="XBI1" s="47"/>
      <c r="XBJ1" s="47"/>
      <c r="XBK1" s="47"/>
      <c r="XBL1" s="47"/>
      <c r="XBM1" s="47"/>
      <c r="XBN1" s="47"/>
      <c r="XBO1" s="47"/>
      <c r="XBP1" s="47"/>
      <c r="XBQ1" s="47"/>
      <c r="XBR1" s="47"/>
      <c r="XBS1" s="47"/>
      <c r="XBT1" s="47"/>
      <c r="XBU1" s="47"/>
      <c r="XBV1" s="47"/>
      <c r="XBW1" s="47"/>
      <c r="XBX1" s="47"/>
      <c r="XBY1" s="47"/>
      <c r="XBZ1" s="47"/>
      <c r="XCA1" s="47"/>
      <c r="XCB1" s="47"/>
      <c r="XCC1" s="47"/>
      <c r="XCD1" s="47"/>
      <c r="XCE1" s="47"/>
      <c r="XCF1" s="47"/>
      <c r="XCG1" s="47"/>
      <c r="XCH1" s="47"/>
      <c r="XCI1" s="47"/>
      <c r="XCJ1" s="47"/>
      <c r="XCK1" s="47"/>
      <c r="XCL1" s="47"/>
      <c r="XCM1" s="47"/>
      <c r="XCN1" s="47"/>
      <c r="XCO1" s="47"/>
      <c r="XCP1" s="47"/>
      <c r="XCQ1" s="47"/>
      <c r="XCR1" s="47"/>
      <c r="XCS1" s="47"/>
      <c r="XCT1" s="47"/>
      <c r="XCU1" s="47"/>
      <c r="XCV1" s="47"/>
      <c r="XCW1" s="47"/>
      <c r="XCX1" s="47"/>
      <c r="XCY1" s="47"/>
      <c r="XCZ1" s="47"/>
      <c r="XDA1" s="47"/>
      <c r="XDB1" s="47"/>
      <c r="XDC1" s="47"/>
      <c r="XDD1" s="47"/>
      <c r="XDE1" s="47"/>
      <c r="XDF1" s="47"/>
      <c r="XDG1" s="47"/>
      <c r="XDH1" s="47"/>
      <c r="XDI1" s="47"/>
      <c r="XDJ1" s="47"/>
      <c r="XDK1" s="47"/>
      <c r="XDL1" s="47"/>
      <c r="XDM1" s="47"/>
      <c r="XDN1" s="47"/>
      <c r="XDO1" s="47"/>
      <c r="XDP1" s="47"/>
      <c r="XDQ1" s="47"/>
      <c r="XDR1" s="47"/>
      <c r="XDS1" s="47"/>
      <c r="XDT1" s="47"/>
      <c r="XDU1" s="47"/>
      <c r="XDV1" s="47"/>
      <c r="XDW1" s="47"/>
      <c r="XDX1" s="47"/>
      <c r="XDY1" s="47"/>
      <c r="XDZ1" s="47"/>
      <c r="XEA1" s="47"/>
      <c r="XEB1" s="47"/>
      <c r="XEC1" s="47"/>
      <c r="XED1" s="47"/>
      <c r="XEE1" s="47"/>
      <c r="XEF1" s="47"/>
      <c r="XEG1" s="47"/>
      <c r="XEH1" s="47"/>
      <c r="XEI1" s="47"/>
      <c r="XEJ1" s="47"/>
      <c r="XEK1" s="47"/>
      <c r="XEL1" s="47"/>
      <c r="XEM1" s="47"/>
      <c r="XEN1" s="47"/>
      <c r="XEO1" s="47"/>
      <c r="XEP1" s="47"/>
      <c r="XEQ1" s="47"/>
      <c r="XER1" s="47"/>
      <c r="XES1" s="47"/>
      <c r="XET1" s="47"/>
      <c r="XEU1" s="47"/>
      <c r="XEV1" s="47"/>
      <c r="XEW1" s="47"/>
      <c r="XEX1" s="47"/>
      <c r="XEY1" s="47"/>
      <c r="XEZ1" s="47"/>
      <c r="XFA1" s="47"/>
      <c r="XFB1" s="47"/>
      <c r="XFC1" s="47"/>
      <c r="XFD1" s="47"/>
    </row>
    <row r="2" s="7" customFormat="1" customHeight="1" spans="1:26 16164:16384">
      <c r="A2" s="19" t="s">
        <v>108</v>
      </c>
      <c r="B2" s="10">
        <f>SUM(C2:N2)</f>
        <v>2628346.995</v>
      </c>
      <c r="C2" s="10">
        <f>收入分配表!F10</f>
        <v>1648346.995</v>
      </c>
      <c r="D2" s="10">
        <f>收入分配表!I10</f>
        <v>0</v>
      </c>
      <c r="E2" s="10">
        <f>收入分配表!L10</f>
        <v>20000</v>
      </c>
      <c r="F2" s="10">
        <f>收入分配表!O10</f>
        <v>960000</v>
      </c>
      <c r="G2" s="10">
        <f>收入分配表!R10</f>
        <v>0</v>
      </c>
      <c r="H2" s="10">
        <f>收入分配表!U10</f>
        <v>0</v>
      </c>
      <c r="I2" s="10">
        <f>收入分配表!X10</f>
        <v>0</v>
      </c>
      <c r="J2" s="10">
        <f>收入分配表!AB10</f>
        <v>0</v>
      </c>
      <c r="K2" s="10">
        <f>收入分配表!AE10</f>
        <v>0</v>
      </c>
      <c r="L2" s="10">
        <f>收入分配表!AH10</f>
        <v>0</v>
      </c>
      <c r="M2" s="10">
        <f>收入分配表!AK10</f>
        <v>0</v>
      </c>
      <c r="N2" s="10">
        <f>收入分配表!AN10</f>
        <v>0</v>
      </c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WWR2" s="47"/>
      <c r="WWS2" s="47"/>
      <c r="WWT2" s="47"/>
      <c r="WWU2" s="47"/>
      <c r="WWV2" s="47"/>
      <c r="WWW2" s="47"/>
      <c r="WWX2" s="47"/>
      <c r="WWY2" s="47"/>
      <c r="WWZ2" s="47"/>
      <c r="WXA2" s="47"/>
      <c r="WXB2" s="47"/>
      <c r="WXC2" s="47"/>
      <c r="WXD2" s="47"/>
      <c r="WXE2" s="47"/>
      <c r="WXF2" s="47"/>
      <c r="WXG2" s="47"/>
      <c r="WXH2" s="47"/>
      <c r="WXI2" s="47"/>
      <c r="WXJ2" s="47"/>
      <c r="WXK2" s="47"/>
      <c r="WXL2" s="47"/>
      <c r="WXM2" s="47"/>
      <c r="WXN2" s="47"/>
      <c r="WXO2" s="47"/>
      <c r="WXP2" s="47"/>
      <c r="WXQ2" s="47"/>
      <c r="WXR2" s="47"/>
      <c r="WXS2" s="47"/>
      <c r="WXT2" s="47"/>
      <c r="WXU2" s="47"/>
      <c r="WXV2" s="47"/>
      <c r="WXW2" s="47"/>
      <c r="WXX2" s="47"/>
      <c r="WXY2" s="47"/>
      <c r="WXZ2" s="47"/>
      <c r="WYA2" s="47"/>
      <c r="WYB2" s="47"/>
      <c r="WYC2" s="47"/>
      <c r="WYD2" s="47"/>
      <c r="WYE2" s="47"/>
      <c r="WYF2" s="47"/>
      <c r="WYG2" s="47"/>
      <c r="WYH2" s="47"/>
      <c r="WYI2" s="47"/>
      <c r="WYJ2" s="47"/>
      <c r="WYK2" s="47"/>
      <c r="WYL2" s="47"/>
      <c r="WYM2" s="47"/>
      <c r="WYN2" s="47"/>
      <c r="WYO2" s="47"/>
      <c r="WYP2" s="47"/>
      <c r="WYQ2" s="47"/>
      <c r="WYR2" s="47"/>
      <c r="WYS2" s="47"/>
      <c r="WYT2" s="47"/>
      <c r="WYU2" s="47"/>
      <c r="WYV2" s="47"/>
      <c r="WYW2" s="47"/>
      <c r="WYX2" s="47"/>
      <c r="WYY2" s="47"/>
      <c r="WYZ2" s="47"/>
      <c r="WZA2" s="47"/>
      <c r="WZB2" s="47"/>
      <c r="WZC2" s="47"/>
      <c r="WZD2" s="47"/>
      <c r="WZE2" s="47"/>
      <c r="WZF2" s="47"/>
      <c r="WZG2" s="47"/>
      <c r="WZH2" s="47"/>
      <c r="WZI2" s="47"/>
      <c r="WZJ2" s="47"/>
      <c r="WZK2" s="47"/>
      <c r="WZL2" s="47"/>
      <c r="WZM2" s="47"/>
      <c r="WZN2" s="47"/>
      <c r="WZO2" s="47"/>
      <c r="WZP2" s="47"/>
      <c r="WZQ2" s="47"/>
      <c r="WZR2" s="47"/>
      <c r="WZS2" s="47"/>
      <c r="WZT2" s="47"/>
      <c r="WZU2" s="47"/>
      <c r="WZV2" s="47"/>
      <c r="WZW2" s="47"/>
      <c r="WZX2" s="47"/>
      <c r="WZY2" s="47"/>
      <c r="WZZ2" s="47"/>
      <c r="XAA2" s="47"/>
      <c r="XAB2" s="47"/>
      <c r="XAC2" s="47"/>
      <c r="XAD2" s="47"/>
      <c r="XAE2" s="47"/>
      <c r="XAF2" s="47"/>
      <c r="XAG2" s="47"/>
      <c r="XAH2" s="47"/>
      <c r="XAI2" s="47"/>
      <c r="XAJ2" s="47"/>
      <c r="XAK2" s="47"/>
      <c r="XAL2" s="47"/>
      <c r="XAM2" s="47"/>
      <c r="XAN2" s="47"/>
      <c r="XAO2" s="47"/>
      <c r="XAP2" s="47"/>
      <c r="XAQ2" s="47"/>
      <c r="XAR2" s="47"/>
      <c r="XAS2" s="47"/>
      <c r="XAT2" s="47"/>
      <c r="XAU2" s="47"/>
      <c r="XAV2" s="47"/>
      <c r="XAW2" s="47"/>
      <c r="XAX2" s="47"/>
      <c r="XAY2" s="47"/>
      <c r="XAZ2" s="47"/>
      <c r="XBA2" s="47"/>
      <c r="XBB2" s="47"/>
      <c r="XBC2" s="47"/>
      <c r="XBD2" s="47"/>
      <c r="XBE2" s="47"/>
      <c r="XBF2" s="47"/>
      <c r="XBG2" s="47"/>
      <c r="XBH2" s="47"/>
      <c r="XBI2" s="47"/>
      <c r="XBJ2" s="47"/>
      <c r="XBK2" s="47"/>
      <c r="XBL2" s="47"/>
      <c r="XBM2" s="47"/>
      <c r="XBN2" s="47"/>
      <c r="XBO2" s="47"/>
      <c r="XBP2" s="47"/>
      <c r="XBQ2" s="47"/>
      <c r="XBR2" s="47"/>
      <c r="XBS2" s="47"/>
      <c r="XBT2" s="47"/>
      <c r="XBU2" s="47"/>
      <c r="XBV2" s="47"/>
      <c r="XBW2" s="47"/>
      <c r="XBX2" s="47"/>
      <c r="XBY2" s="47"/>
      <c r="XBZ2" s="47"/>
      <c r="XCA2" s="47"/>
      <c r="XCB2" s="47"/>
      <c r="XCC2" s="47"/>
      <c r="XCD2" s="47"/>
      <c r="XCE2" s="47"/>
      <c r="XCF2" s="47"/>
      <c r="XCG2" s="47"/>
      <c r="XCH2" s="47"/>
      <c r="XCI2" s="47"/>
      <c r="XCJ2" s="47"/>
      <c r="XCK2" s="47"/>
      <c r="XCL2" s="47"/>
      <c r="XCM2" s="47"/>
      <c r="XCN2" s="47"/>
      <c r="XCO2" s="47"/>
      <c r="XCP2" s="47"/>
      <c r="XCQ2" s="47"/>
      <c r="XCR2" s="47"/>
      <c r="XCS2" s="47"/>
      <c r="XCT2" s="47"/>
      <c r="XCU2" s="47"/>
      <c r="XCV2" s="47"/>
      <c r="XCW2" s="47"/>
      <c r="XCX2" s="47"/>
      <c r="XCY2" s="47"/>
      <c r="XCZ2" s="47"/>
      <c r="XDA2" s="47"/>
      <c r="XDB2" s="47"/>
      <c r="XDC2" s="47"/>
      <c r="XDD2" s="47"/>
      <c r="XDE2" s="47"/>
      <c r="XDF2" s="47"/>
      <c r="XDG2" s="47"/>
      <c r="XDH2" s="47"/>
      <c r="XDI2" s="47"/>
      <c r="XDJ2" s="47"/>
      <c r="XDK2" s="47"/>
      <c r="XDL2" s="47"/>
      <c r="XDM2" s="47"/>
      <c r="XDN2" s="47"/>
      <c r="XDO2" s="47"/>
      <c r="XDP2" s="47"/>
      <c r="XDQ2" s="47"/>
      <c r="XDR2" s="47"/>
      <c r="XDS2" s="47"/>
      <c r="XDT2" s="47"/>
      <c r="XDU2" s="47"/>
      <c r="XDV2" s="47"/>
      <c r="XDW2" s="47"/>
      <c r="XDX2" s="47"/>
      <c r="XDY2" s="47"/>
      <c r="XDZ2" s="47"/>
      <c r="XEA2" s="47"/>
      <c r="XEB2" s="47"/>
      <c r="XEC2" s="47"/>
      <c r="XED2" s="47"/>
      <c r="XEE2" s="47"/>
      <c r="XEF2" s="47"/>
      <c r="XEG2" s="47"/>
      <c r="XEH2" s="47"/>
      <c r="XEI2" s="47"/>
      <c r="XEJ2" s="47"/>
      <c r="XEK2" s="47"/>
      <c r="XEL2" s="47"/>
      <c r="XEM2" s="47"/>
      <c r="XEN2" s="47"/>
      <c r="XEO2" s="47"/>
      <c r="XEP2" s="47"/>
      <c r="XEQ2" s="47"/>
      <c r="XER2" s="47"/>
      <c r="XES2" s="47"/>
      <c r="XET2" s="47"/>
      <c r="XEU2" s="47"/>
      <c r="XEV2" s="47"/>
      <c r="XEW2" s="47"/>
      <c r="XEX2" s="47"/>
      <c r="XEY2" s="47"/>
      <c r="XEZ2" s="47"/>
      <c r="XFA2" s="47"/>
      <c r="XFB2" s="47"/>
      <c r="XFC2" s="47"/>
      <c r="XFD2" s="47"/>
    </row>
    <row r="3" s="7" customFormat="1" ht="35" customHeight="1" spans="1:26 16164:16384">
      <c r="A3" s="19" t="s">
        <v>90</v>
      </c>
      <c r="B3" s="10">
        <f>SUM(C3:N3)</f>
        <v>10460.22</v>
      </c>
      <c r="C3" s="44">
        <f>2312.26</f>
        <v>2312.26</v>
      </c>
      <c r="D3" s="44"/>
      <c r="E3" s="44">
        <v>-1190</v>
      </c>
      <c r="F3" s="44">
        <f>395.12/2</f>
        <v>197.56</v>
      </c>
      <c r="G3" s="44">
        <f>-(160+177)+9097.7+379.7</f>
        <v>9140.4</v>
      </c>
      <c r="H3" s="44"/>
      <c r="I3" s="69"/>
      <c r="J3" s="44"/>
      <c r="K3" s="44"/>
      <c r="L3" s="44"/>
      <c r="M3" s="44"/>
      <c r="N3" s="4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  <c r="XFB3" s="47"/>
      <c r="XFC3" s="47"/>
      <c r="XFD3" s="47"/>
    </row>
    <row r="4" s="7" customFormat="1" ht="35" customHeight="1" spans="1:26 16164:16384">
      <c r="A4" s="19" t="s">
        <v>109</v>
      </c>
      <c r="B4" s="10">
        <f>SUM(C4:N4)</f>
        <v>2638807.215</v>
      </c>
      <c r="C4" s="10">
        <f>SUM(C2:C3)</f>
        <v>1650659.255</v>
      </c>
      <c r="D4" s="10">
        <f t="shared" ref="D4:N4" si="0">SUM(D2:D3)</f>
        <v>0</v>
      </c>
      <c r="E4" s="10">
        <f t="shared" si="0"/>
        <v>18810</v>
      </c>
      <c r="F4" s="10">
        <f t="shared" si="0"/>
        <v>960197.56</v>
      </c>
      <c r="G4" s="10">
        <f t="shared" si="0"/>
        <v>9140.4</v>
      </c>
      <c r="H4" s="10">
        <f t="shared" si="0"/>
        <v>0</v>
      </c>
      <c r="I4" s="10">
        <f t="shared" si="0"/>
        <v>0</v>
      </c>
      <c r="J4" s="10">
        <f t="shared" si="0"/>
        <v>0</v>
      </c>
      <c r="K4" s="10">
        <f t="shared" si="0"/>
        <v>0</v>
      </c>
      <c r="L4" s="10">
        <f t="shared" si="0"/>
        <v>0</v>
      </c>
      <c r="M4" s="10">
        <f t="shared" si="0"/>
        <v>0</v>
      </c>
      <c r="N4" s="10">
        <f t="shared" si="0"/>
        <v>0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  <c r="XER4" s="47"/>
      <c r="XES4" s="47"/>
      <c r="XET4" s="47"/>
      <c r="XEU4" s="47"/>
      <c r="XEV4" s="47"/>
      <c r="XEW4" s="47"/>
      <c r="XEX4" s="47"/>
      <c r="XEY4" s="47"/>
      <c r="XEZ4" s="47"/>
      <c r="XFA4" s="47"/>
      <c r="XFB4" s="47"/>
      <c r="XFC4" s="47"/>
      <c r="XFD4" s="47"/>
    </row>
    <row r="5" s="7" customFormat="1" customHeight="1" spans="1:26 16164:16384">
      <c r="A5" s="20" t="s">
        <v>110</v>
      </c>
      <c r="B5" s="10">
        <f t="shared" ref="B5:B14" si="1">SUM(C5:N5)</f>
        <v>1223049.81</v>
      </c>
      <c r="C5" s="14">
        <f>C9+C13</f>
        <v>9356.01</v>
      </c>
      <c r="D5" s="14">
        <f t="shared" ref="D5:N5" si="2">D9+D13</f>
        <v>726806.33</v>
      </c>
      <c r="E5" s="14">
        <f t="shared" si="2"/>
        <v>6806.33</v>
      </c>
      <c r="F5" s="14">
        <f t="shared" si="2"/>
        <v>407201.45</v>
      </c>
      <c r="G5" s="14">
        <f t="shared" si="2"/>
        <v>25235.38</v>
      </c>
      <c r="H5" s="14">
        <f t="shared" si="2"/>
        <v>6806.33</v>
      </c>
      <c r="I5" s="14">
        <f t="shared" si="2"/>
        <v>6806.33</v>
      </c>
      <c r="J5" s="14">
        <f t="shared" si="2"/>
        <v>6806.33</v>
      </c>
      <c r="K5" s="14">
        <f t="shared" si="2"/>
        <v>6806.33</v>
      </c>
      <c r="L5" s="14">
        <f t="shared" si="2"/>
        <v>6806.33</v>
      </c>
      <c r="M5" s="14">
        <f t="shared" si="2"/>
        <v>6806.33</v>
      </c>
      <c r="N5" s="14">
        <f t="shared" si="2"/>
        <v>6806.33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WWR5" s="47"/>
      <c r="WWS5" s="47"/>
      <c r="WWT5" s="47"/>
      <c r="WWU5" s="47"/>
      <c r="WWV5" s="47"/>
      <c r="WWW5" s="47"/>
      <c r="WWX5" s="47"/>
      <c r="WWY5" s="47"/>
      <c r="WWZ5" s="47"/>
      <c r="WXA5" s="47"/>
      <c r="WXB5" s="47"/>
      <c r="WXC5" s="47"/>
      <c r="WXD5" s="47"/>
      <c r="WXE5" s="47"/>
      <c r="WXF5" s="47"/>
      <c r="WXG5" s="47"/>
      <c r="WXH5" s="47"/>
      <c r="WXI5" s="47"/>
      <c r="WXJ5" s="47"/>
      <c r="WXK5" s="47"/>
      <c r="WXL5" s="47"/>
      <c r="WXM5" s="47"/>
      <c r="WXN5" s="47"/>
      <c r="WXO5" s="47"/>
      <c r="WXP5" s="47"/>
      <c r="WXQ5" s="47"/>
      <c r="WXR5" s="47"/>
      <c r="WXS5" s="47"/>
      <c r="WXT5" s="47"/>
      <c r="WXU5" s="47"/>
      <c r="WXV5" s="47"/>
      <c r="WXW5" s="47"/>
      <c r="WXX5" s="47"/>
      <c r="WXY5" s="47"/>
      <c r="WXZ5" s="47"/>
      <c r="WYA5" s="47"/>
      <c r="WYB5" s="47"/>
      <c r="WYC5" s="47"/>
      <c r="WYD5" s="47"/>
      <c r="WYE5" s="47"/>
      <c r="WYF5" s="47"/>
      <c r="WYG5" s="47"/>
      <c r="WYH5" s="47"/>
      <c r="WYI5" s="47"/>
      <c r="WYJ5" s="47"/>
      <c r="WYK5" s="47"/>
      <c r="WYL5" s="47"/>
      <c r="WYM5" s="47"/>
      <c r="WYN5" s="47"/>
      <c r="WYO5" s="47"/>
      <c r="WYP5" s="47"/>
      <c r="WYQ5" s="47"/>
      <c r="WYR5" s="47"/>
      <c r="WYS5" s="47"/>
      <c r="WYT5" s="47"/>
      <c r="WYU5" s="47"/>
      <c r="WYV5" s="47"/>
      <c r="WYW5" s="47"/>
      <c r="WYX5" s="47"/>
      <c r="WYY5" s="47"/>
      <c r="WYZ5" s="47"/>
      <c r="WZA5" s="47"/>
      <c r="WZB5" s="47"/>
      <c r="WZC5" s="47"/>
      <c r="WZD5" s="47"/>
      <c r="WZE5" s="47"/>
      <c r="WZF5" s="47"/>
      <c r="WZG5" s="47"/>
      <c r="WZH5" s="47"/>
      <c r="WZI5" s="47"/>
      <c r="WZJ5" s="47"/>
      <c r="WZK5" s="47"/>
      <c r="WZL5" s="47"/>
      <c r="WZM5" s="47"/>
      <c r="WZN5" s="47"/>
      <c r="WZO5" s="47"/>
      <c r="WZP5" s="47"/>
      <c r="WZQ5" s="47"/>
      <c r="WZR5" s="47"/>
      <c r="WZS5" s="47"/>
      <c r="WZT5" s="47"/>
      <c r="WZU5" s="47"/>
      <c r="WZV5" s="47"/>
      <c r="WZW5" s="47"/>
      <c r="WZX5" s="47"/>
      <c r="WZY5" s="47"/>
      <c r="WZZ5" s="47"/>
      <c r="XAA5" s="47"/>
      <c r="XAB5" s="47"/>
      <c r="XAC5" s="47"/>
      <c r="XAD5" s="47"/>
      <c r="XAE5" s="47"/>
      <c r="XAF5" s="47"/>
      <c r="XAG5" s="47"/>
      <c r="XAH5" s="47"/>
      <c r="XAI5" s="47"/>
      <c r="XAJ5" s="47"/>
      <c r="XAK5" s="47"/>
      <c r="XAL5" s="47"/>
      <c r="XAM5" s="47"/>
      <c r="XAN5" s="47"/>
      <c r="XAO5" s="47"/>
      <c r="XAP5" s="47"/>
      <c r="XAQ5" s="47"/>
      <c r="XAR5" s="47"/>
      <c r="XAS5" s="47"/>
      <c r="XAT5" s="47"/>
      <c r="XAU5" s="47"/>
      <c r="XAV5" s="47"/>
      <c r="XAW5" s="47"/>
      <c r="XAX5" s="47"/>
      <c r="XAY5" s="47"/>
      <c r="XAZ5" s="47"/>
      <c r="XBA5" s="47"/>
      <c r="XBB5" s="47"/>
      <c r="XBC5" s="47"/>
      <c r="XBD5" s="47"/>
      <c r="XBE5" s="47"/>
      <c r="XBF5" s="47"/>
      <c r="XBG5" s="47"/>
      <c r="XBH5" s="47"/>
      <c r="XBI5" s="47"/>
      <c r="XBJ5" s="47"/>
      <c r="XBK5" s="47"/>
      <c r="XBL5" s="47"/>
      <c r="XBM5" s="47"/>
      <c r="XBN5" s="47"/>
      <c r="XBO5" s="47"/>
      <c r="XBP5" s="47"/>
      <c r="XBQ5" s="47"/>
      <c r="XBR5" s="47"/>
      <c r="XBS5" s="47"/>
      <c r="XBT5" s="47"/>
      <c r="XBU5" s="47"/>
      <c r="XBV5" s="47"/>
      <c r="XBW5" s="47"/>
      <c r="XBX5" s="47"/>
      <c r="XBY5" s="47"/>
      <c r="XBZ5" s="47"/>
      <c r="XCA5" s="47"/>
      <c r="XCB5" s="47"/>
      <c r="XCC5" s="47"/>
      <c r="XCD5" s="47"/>
      <c r="XCE5" s="47"/>
      <c r="XCF5" s="47"/>
      <c r="XCG5" s="47"/>
      <c r="XCH5" s="47"/>
      <c r="XCI5" s="47"/>
      <c r="XCJ5" s="47"/>
      <c r="XCK5" s="47"/>
      <c r="XCL5" s="47"/>
      <c r="XCM5" s="47"/>
      <c r="XCN5" s="47"/>
      <c r="XCO5" s="47"/>
      <c r="XCP5" s="47"/>
      <c r="XCQ5" s="47"/>
      <c r="XCR5" s="47"/>
      <c r="XCS5" s="47"/>
      <c r="XCT5" s="47"/>
      <c r="XCU5" s="47"/>
      <c r="XCV5" s="47"/>
      <c r="XCW5" s="47"/>
      <c r="XCX5" s="47"/>
      <c r="XCY5" s="47"/>
      <c r="XCZ5" s="47"/>
      <c r="XDA5" s="47"/>
      <c r="XDB5" s="47"/>
      <c r="XDC5" s="47"/>
      <c r="XDD5" s="47"/>
      <c r="XDE5" s="47"/>
      <c r="XDF5" s="47"/>
      <c r="XDG5" s="47"/>
      <c r="XDH5" s="47"/>
      <c r="XDI5" s="47"/>
      <c r="XDJ5" s="47"/>
      <c r="XDK5" s="47"/>
      <c r="XDL5" s="47"/>
      <c r="XDM5" s="47"/>
      <c r="XDN5" s="47"/>
      <c r="XDO5" s="47"/>
      <c r="XDP5" s="47"/>
      <c r="XDQ5" s="47"/>
      <c r="XDR5" s="47"/>
      <c r="XDS5" s="47"/>
      <c r="XDT5" s="47"/>
      <c r="XDU5" s="47"/>
      <c r="XDV5" s="47"/>
      <c r="XDW5" s="47"/>
      <c r="XDX5" s="47"/>
      <c r="XDY5" s="47"/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/>
      <c r="XEP5" s="47"/>
      <c r="XEQ5" s="47"/>
      <c r="XER5" s="47"/>
      <c r="XES5" s="47"/>
      <c r="XET5" s="47"/>
      <c r="XEU5" s="47"/>
      <c r="XEV5" s="47"/>
      <c r="XEW5" s="47"/>
      <c r="XEX5" s="47"/>
      <c r="XEY5" s="47"/>
      <c r="XEZ5" s="47"/>
      <c r="XFA5" s="47"/>
      <c r="XFB5" s="47"/>
      <c r="XFC5" s="47"/>
      <c r="XFD5" s="47"/>
    </row>
    <row r="6" s="7" customFormat="1" customHeight="1" spans="1:26 16164:16384">
      <c r="A6" s="23" t="s">
        <v>93</v>
      </c>
      <c r="B6" s="10">
        <f t="shared" si="1"/>
        <v>66000</v>
      </c>
      <c r="C6" s="24">
        <v>5500</v>
      </c>
      <c r="D6" s="24">
        <v>5500</v>
      </c>
      <c r="E6" s="24">
        <v>5500</v>
      </c>
      <c r="F6" s="24">
        <v>5500</v>
      </c>
      <c r="G6" s="24">
        <v>5500</v>
      </c>
      <c r="H6" s="24">
        <v>5500</v>
      </c>
      <c r="I6" s="24">
        <v>5500</v>
      </c>
      <c r="J6" s="24">
        <v>5500</v>
      </c>
      <c r="K6" s="24">
        <v>5500</v>
      </c>
      <c r="L6" s="24">
        <v>5500</v>
      </c>
      <c r="M6" s="24">
        <v>5500</v>
      </c>
      <c r="N6" s="24">
        <v>5500</v>
      </c>
      <c r="O6" s="21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WWR6" s="47"/>
      <c r="WWS6" s="47"/>
      <c r="WWT6" s="47"/>
      <c r="WWU6" s="47"/>
      <c r="WWV6" s="47"/>
      <c r="WWW6" s="47"/>
      <c r="WWX6" s="47"/>
      <c r="WWY6" s="47"/>
      <c r="WWZ6" s="47"/>
      <c r="WXA6" s="47"/>
      <c r="WXB6" s="47"/>
      <c r="WXC6" s="47"/>
      <c r="WXD6" s="47"/>
      <c r="WXE6" s="47"/>
      <c r="WXF6" s="47"/>
      <c r="WXG6" s="47"/>
      <c r="WXH6" s="47"/>
      <c r="WXI6" s="47"/>
      <c r="WXJ6" s="47"/>
      <c r="WXK6" s="47"/>
      <c r="WXL6" s="47"/>
      <c r="WXM6" s="47"/>
      <c r="WXN6" s="47"/>
      <c r="WXO6" s="47"/>
      <c r="WXP6" s="47"/>
      <c r="WXQ6" s="47"/>
      <c r="WXR6" s="47"/>
      <c r="WXS6" s="47"/>
      <c r="WXT6" s="47"/>
      <c r="WXU6" s="47"/>
      <c r="WXV6" s="47"/>
      <c r="WXW6" s="47"/>
      <c r="WXX6" s="47"/>
      <c r="WXY6" s="47"/>
      <c r="WXZ6" s="47"/>
      <c r="WYA6" s="47"/>
      <c r="WYB6" s="47"/>
      <c r="WYC6" s="47"/>
      <c r="WYD6" s="47"/>
      <c r="WYE6" s="47"/>
      <c r="WYF6" s="47"/>
      <c r="WYG6" s="47"/>
      <c r="WYH6" s="47"/>
      <c r="WYI6" s="47"/>
      <c r="WYJ6" s="47"/>
      <c r="WYK6" s="47"/>
      <c r="WYL6" s="47"/>
      <c r="WYM6" s="47"/>
      <c r="WYN6" s="47"/>
      <c r="WYO6" s="47"/>
      <c r="WYP6" s="47"/>
      <c r="WYQ6" s="47"/>
      <c r="WYR6" s="47"/>
      <c r="WYS6" s="47"/>
      <c r="WYT6" s="47"/>
      <c r="WYU6" s="47"/>
      <c r="WYV6" s="47"/>
      <c r="WYW6" s="47"/>
      <c r="WYX6" s="47"/>
      <c r="WYY6" s="47"/>
      <c r="WYZ6" s="47"/>
      <c r="WZA6" s="47"/>
      <c r="WZB6" s="47"/>
      <c r="WZC6" s="47"/>
      <c r="WZD6" s="47"/>
      <c r="WZE6" s="47"/>
      <c r="WZF6" s="47"/>
      <c r="WZG6" s="47"/>
      <c r="WZH6" s="47"/>
      <c r="WZI6" s="47"/>
      <c r="WZJ6" s="47"/>
      <c r="WZK6" s="47"/>
      <c r="WZL6" s="47"/>
      <c r="WZM6" s="47"/>
      <c r="WZN6" s="47"/>
      <c r="WZO6" s="47"/>
      <c r="WZP6" s="47"/>
      <c r="WZQ6" s="47"/>
      <c r="WZR6" s="47"/>
      <c r="WZS6" s="47"/>
      <c r="WZT6" s="47"/>
      <c r="WZU6" s="47"/>
      <c r="WZV6" s="47"/>
      <c r="WZW6" s="47"/>
      <c r="WZX6" s="47"/>
      <c r="WZY6" s="47"/>
      <c r="WZZ6" s="47"/>
      <c r="XAA6" s="47"/>
      <c r="XAB6" s="47"/>
      <c r="XAC6" s="47"/>
      <c r="XAD6" s="47"/>
      <c r="XAE6" s="47"/>
      <c r="XAF6" s="47"/>
      <c r="XAG6" s="47"/>
      <c r="XAH6" s="47"/>
      <c r="XAI6" s="47"/>
      <c r="XAJ6" s="47"/>
      <c r="XAK6" s="47"/>
      <c r="XAL6" s="47"/>
      <c r="XAM6" s="47"/>
      <c r="XAN6" s="47"/>
      <c r="XAO6" s="47"/>
      <c r="XAP6" s="47"/>
      <c r="XAQ6" s="47"/>
      <c r="XAR6" s="47"/>
      <c r="XAS6" s="47"/>
      <c r="XAT6" s="47"/>
      <c r="XAU6" s="47"/>
      <c r="XAV6" s="47"/>
      <c r="XAW6" s="47"/>
      <c r="XAX6" s="47"/>
      <c r="XAY6" s="47"/>
      <c r="XAZ6" s="47"/>
      <c r="XBA6" s="47"/>
      <c r="XBB6" s="47"/>
      <c r="XBC6" s="47"/>
      <c r="XBD6" s="47"/>
      <c r="XBE6" s="47"/>
      <c r="XBF6" s="47"/>
      <c r="XBG6" s="47"/>
      <c r="XBH6" s="47"/>
      <c r="XBI6" s="47"/>
      <c r="XBJ6" s="47"/>
      <c r="XBK6" s="47"/>
      <c r="XBL6" s="47"/>
      <c r="XBM6" s="47"/>
      <c r="XBN6" s="47"/>
      <c r="XBO6" s="47"/>
      <c r="XBP6" s="47"/>
      <c r="XBQ6" s="47"/>
      <c r="XBR6" s="47"/>
      <c r="XBS6" s="47"/>
      <c r="XBT6" s="47"/>
      <c r="XBU6" s="47"/>
      <c r="XBV6" s="47"/>
      <c r="XBW6" s="47"/>
      <c r="XBX6" s="47"/>
      <c r="XBY6" s="47"/>
      <c r="XBZ6" s="47"/>
      <c r="XCA6" s="47"/>
      <c r="XCB6" s="47"/>
      <c r="XCC6" s="47"/>
      <c r="XCD6" s="47"/>
      <c r="XCE6" s="47"/>
      <c r="XCF6" s="47"/>
      <c r="XCG6" s="47"/>
      <c r="XCH6" s="47"/>
      <c r="XCI6" s="47"/>
      <c r="XCJ6" s="47"/>
      <c r="XCK6" s="47"/>
      <c r="XCL6" s="47"/>
      <c r="XCM6" s="47"/>
      <c r="XCN6" s="47"/>
      <c r="XCO6" s="47"/>
      <c r="XCP6" s="47"/>
      <c r="XCQ6" s="47"/>
      <c r="XCR6" s="47"/>
      <c r="XCS6" s="47"/>
      <c r="XCT6" s="47"/>
      <c r="XCU6" s="47"/>
      <c r="XCV6" s="47"/>
      <c r="XCW6" s="47"/>
      <c r="XCX6" s="47"/>
      <c r="XCY6" s="47"/>
      <c r="XCZ6" s="47"/>
      <c r="XDA6" s="47"/>
      <c r="XDB6" s="47"/>
      <c r="XDC6" s="47"/>
      <c r="XDD6" s="47"/>
      <c r="XDE6" s="47"/>
      <c r="XDF6" s="47"/>
      <c r="XDG6" s="47"/>
      <c r="XDH6" s="47"/>
      <c r="XDI6" s="47"/>
      <c r="XDJ6" s="47"/>
      <c r="XDK6" s="47"/>
      <c r="XDL6" s="47"/>
      <c r="XDM6" s="47"/>
      <c r="XDN6" s="47"/>
      <c r="XDO6" s="47"/>
      <c r="XDP6" s="47"/>
      <c r="XDQ6" s="47"/>
      <c r="XDR6" s="47"/>
      <c r="XDS6" s="47"/>
      <c r="XDT6" s="47"/>
      <c r="XDU6" s="47"/>
      <c r="XDV6" s="47"/>
      <c r="XDW6" s="47"/>
      <c r="XDX6" s="47"/>
      <c r="XDY6" s="47"/>
      <c r="XDZ6" s="47"/>
      <c r="XEA6" s="47"/>
      <c r="XEB6" s="47"/>
      <c r="XEC6" s="47"/>
      <c r="XED6" s="47"/>
      <c r="XEE6" s="47"/>
      <c r="XEF6" s="47"/>
      <c r="XEG6" s="47"/>
      <c r="XEH6" s="47"/>
      <c r="XEI6" s="47"/>
      <c r="XEJ6" s="47"/>
      <c r="XEK6" s="47"/>
      <c r="XEL6" s="47"/>
      <c r="XEM6" s="47"/>
      <c r="XEN6" s="47"/>
      <c r="XEO6" s="47"/>
      <c r="XEP6" s="47"/>
      <c r="XEQ6" s="47"/>
      <c r="XER6" s="47"/>
      <c r="XES6" s="47"/>
      <c r="XET6" s="47"/>
      <c r="XEU6" s="47"/>
      <c r="XEV6" s="47"/>
      <c r="XEW6" s="47"/>
      <c r="XEX6" s="47"/>
      <c r="XEY6" s="47"/>
      <c r="XEZ6" s="47"/>
      <c r="XFA6" s="47"/>
      <c r="XFB6" s="47"/>
      <c r="XFC6" s="47"/>
      <c r="XFD6" s="47"/>
    </row>
    <row r="7" s="7" customFormat="1" customHeight="1" spans="1:26 16164:16384">
      <c r="A7" s="23" t="s">
        <v>94</v>
      </c>
      <c r="B7" s="10">
        <f t="shared" si="1"/>
        <v>15675.96</v>
      </c>
      <c r="C7" s="24">
        <v>1306.33</v>
      </c>
      <c r="D7" s="24">
        <v>1306.33</v>
      </c>
      <c r="E7" s="24">
        <v>1306.33</v>
      </c>
      <c r="F7" s="24">
        <v>1306.33</v>
      </c>
      <c r="G7" s="24">
        <v>1306.33</v>
      </c>
      <c r="H7" s="24">
        <v>1306.33</v>
      </c>
      <c r="I7" s="24">
        <v>1306.33</v>
      </c>
      <c r="J7" s="24">
        <v>1306.33</v>
      </c>
      <c r="K7" s="24">
        <v>1306.33</v>
      </c>
      <c r="L7" s="24">
        <v>1306.33</v>
      </c>
      <c r="M7" s="24">
        <v>1306.33</v>
      </c>
      <c r="N7" s="24">
        <v>1306.33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WWR7" s="47"/>
      <c r="WWS7" s="47"/>
      <c r="WWT7" s="47"/>
      <c r="WWU7" s="47"/>
      <c r="WWV7" s="47"/>
      <c r="WWW7" s="47"/>
      <c r="WWX7" s="47"/>
      <c r="WWY7" s="47"/>
      <c r="WWZ7" s="47"/>
      <c r="WXA7" s="47"/>
      <c r="WXB7" s="47"/>
      <c r="WXC7" s="47"/>
      <c r="WXD7" s="47"/>
      <c r="WXE7" s="47"/>
      <c r="WXF7" s="47"/>
      <c r="WXG7" s="47"/>
      <c r="WXH7" s="47"/>
      <c r="WXI7" s="47"/>
      <c r="WXJ7" s="47"/>
      <c r="WXK7" s="47"/>
      <c r="WXL7" s="47"/>
      <c r="WXM7" s="47"/>
      <c r="WXN7" s="47"/>
      <c r="WXO7" s="47"/>
      <c r="WXP7" s="47"/>
      <c r="WXQ7" s="47"/>
      <c r="WXR7" s="47"/>
      <c r="WXS7" s="47"/>
      <c r="WXT7" s="47"/>
      <c r="WXU7" s="47"/>
      <c r="WXV7" s="47"/>
      <c r="WXW7" s="47"/>
      <c r="WXX7" s="47"/>
      <c r="WXY7" s="47"/>
      <c r="WXZ7" s="47"/>
      <c r="WYA7" s="47"/>
      <c r="WYB7" s="47"/>
      <c r="WYC7" s="47"/>
      <c r="WYD7" s="47"/>
      <c r="WYE7" s="47"/>
      <c r="WYF7" s="47"/>
      <c r="WYG7" s="47"/>
      <c r="WYH7" s="47"/>
      <c r="WYI7" s="47"/>
      <c r="WYJ7" s="47"/>
      <c r="WYK7" s="47"/>
      <c r="WYL7" s="47"/>
      <c r="WYM7" s="47"/>
      <c r="WYN7" s="47"/>
      <c r="WYO7" s="47"/>
      <c r="WYP7" s="47"/>
      <c r="WYQ7" s="47"/>
      <c r="WYR7" s="47"/>
      <c r="WYS7" s="47"/>
      <c r="WYT7" s="47"/>
      <c r="WYU7" s="47"/>
      <c r="WYV7" s="47"/>
      <c r="WYW7" s="47"/>
      <c r="WYX7" s="47"/>
      <c r="WYY7" s="47"/>
      <c r="WYZ7" s="47"/>
      <c r="WZA7" s="47"/>
      <c r="WZB7" s="47"/>
      <c r="WZC7" s="47"/>
      <c r="WZD7" s="47"/>
      <c r="WZE7" s="47"/>
      <c r="WZF7" s="47"/>
      <c r="WZG7" s="47"/>
      <c r="WZH7" s="47"/>
      <c r="WZI7" s="47"/>
      <c r="WZJ7" s="47"/>
      <c r="WZK7" s="47"/>
      <c r="WZL7" s="47"/>
      <c r="WZM7" s="47"/>
      <c r="WZN7" s="47"/>
      <c r="WZO7" s="47"/>
      <c r="WZP7" s="47"/>
      <c r="WZQ7" s="47"/>
      <c r="WZR7" s="47"/>
      <c r="WZS7" s="47"/>
      <c r="WZT7" s="47"/>
      <c r="WZU7" s="47"/>
      <c r="WZV7" s="47"/>
      <c r="WZW7" s="47"/>
      <c r="WZX7" s="47"/>
      <c r="WZY7" s="47"/>
      <c r="WZZ7" s="47"/>
      <c r="XAA7" s="47"/>
      <c r="XAB7" s="47"/>
      <c r="XAC7" s="47"/>
      <c r="XAD7" s="47"/>
      <c r="XAE7" s="47"/>
      <c r="XAF7" s="47"/>
      <c r="XAG7" s="47"/>
      <c r="XAH7" s="47"/>
      <c r="XAI7" s="47"/>
      <c r="XAJ7" s="47"/>
      <c r="XAK7" s="47"/>
      <c r="XAL7" s="47"/>
      <c r="XAM7" s="47"/>
      <c r="XAN7" s="47"/>
      <c r="XAO7" s="47"/>
      <c r="XAP7" s="47"/>
      <c r="XAQ7" s="47"/>
      <c r="XAR7" s="47"/>
      <c r="XAS7" s="47"/>
      <c r="XAT7" s="47"/>
      <c r="XAU7" s="47"/>
      <c r="XAV7" s="47"/>
      <c r="XAW7" s="47"/>
      <c r="XAX7" s="47"/>
      <c r="XAY7" s="47"/>
      <c r="XAZ7" s="47"/>
      <c r="XBA7" s="47"/>
      <c r="XBB7" s="47"/>
      <c r="XBC7" s="47"/>
      <c r="XBD7" s="47"/>
      <c r="XBE7" s="47"/>
      <c r="XBF7" s="47"/>
      <c r="XBG7" s="47"/>
      <c r="XBH7" s="47"/>
      <c r="XBI7" s="47"/>
      <c r="XBJ7" s="47"/>
      <c r="XBK7" s="47"/>
      <c r="XBL7" s="47"/>
      <c r="XBM7" s="47"/>
      <c r="XBN7" s="47"/>
      <c r="XBO7" s="47"/>
      <c r="XBP7" s="47"/>
      <c r="XBQ7" s="47"/>
      <c r="XBR7" s="47"/>
      <c r="XBS7" s="47"/>
      <c r="XBT7" s="47"/>
      <c r="XBU7" s="47"/>
      <c r="XBV7" s="47"/>
      <c r="XBW7" s="47"/>
      <c r="XBX7" s="47"/>
      <c r="XBY7" s="47"/>
      <c r="XBZ7" s="47"/>
      <c r="XCA7" s="47"/>
      <c r="XCB7" s="47"/>
      <c r="XCC7" s="47"/>
      <c r="XCD7" s="47"/>
      <c r="XCE7" s="47"/>
      <c r="XCF7" s="47"/>
      <c r="XCG7" s="47"/>
      <c r="XCH7" s="47"/>
      <c r="XCI7" s="47"/>
      <c r="XCJ7" s="47"/>
      <c r="XCK7" s="47"/>
      <c r="XCL7" s="47"/>
      <c r="XCM7" s="47"/>
      <c r="XCN7" s="47"/>
      <c r="XCO7" s="47"/>
      <c r="XCP7" s="47"/>
      <c r="XCQ7" s="47"/>
      <c r="XCR7" s="47"/>
      <c r="XCS7" s="47"/>
      <c r="XCT7" s="47"/>
      <c r="XCU7" s="47"/>
      <c r="XCV7" s="47"/>
      <c r="XCW7" s="47"/>
      <c r="XCX7" s="47"/>
      <c r="XCY7" s="47"/>
      <c r="XCZ7" s="47"/>
      <c r="XDA7" s="47"/>
      <c r="XDB7" s="47"/>
      <c r="XDC7" s="47"/>
      <c r="XDD7" s="47"/>
      <c r="XDE7" s="47"/>
      <c r="XDF7" s="47"/>
      <c r="XDG7" s="47"/>
      <c r="XDH7" s="47"/>
      <c r="XDI7" s="47"/>
      <c r="XDJ7" s="47"/>
      <c r="XDK7" s="47"/>
      <c r="XDL7" s="47"/>
      <c r="XDM7" s="47"/>
      <c r="XDN7" s="47"/>
      <c r="XDO7" s="47"/>
      <c r="XDP7" s="47"/>
      <c r="XDQ7" s="47"/>
      <c r="XDR7" s="47"/>
      <c r="XDS7" s="47"/>
      <c r="XDT7" s="47"/>
      <c r="XDU7" s="47"/>
      <c r="XDV7" s="47"/>
      <c r="XDW7" s="47"/>
      <c r="XDX7" s="47"/>
      <c r="XDY7" s="47"/>
      <c r="XDZ7" s="47"/>
      <c r="XEA7" s="47"/>
      <c r="XEB7" s="47"/>
      <c r="XEC7" s="47"/>
      <c r="XED7" s="47"/>
      <c r="XEE7" s="47"/>
      <c r="XEF7" s="47"/>
      <c r="XEG7" s="47"/>
      <c r="XEH7" s="47"/>
      <c r="XEI7" s="47"/>
      <c r="XEJ7" s="47"/>
      <c r="XEK7" s="47"/>
      <c r="XEL7" s="47"/>
      <c r="XEM7" s="47"/>
      <c r="XEN7" s="47"/>
      <c r="XEO7" s="47"/>
      <c r="XEP7" s="47"/>
      <c r="XEQ7" s="47"/>
      <c r="XER7" s="47"/>
      <c r="XES7" s="47"/>
      <c r="XET7" s="47"/>
      <c r="XEU7" s="47"/>
      <c r="XEV7" s="47"/>
      <c r="XEW7" s="47"/>
      <c r="XEX7" s="47"/>
      <c r="XEY7" s="47"/>
      <c r="XEZ7" s="47"/>
      <c r="XFA7" s="47"/>
      <c r="XFB7" s="47"/>
      <c r="XFC7" s="47"/>
      <c r="XFD7" s="47"/>
    </row>
    <row r="8" s="7" customFormat="1" customHeight="1" spans="1:26 16164:16384">
      <c r="A8" s="23" t="s">
        <v>95</v>
      </c>
      <c r="B8" s="10">
        <f t="shared" si="1"/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WWR8" s="47"/>
      <c r="WWS8" s="47"/>
      <c r="WWT8" s="47"/>
      <c r="WWU8" s="47"/>
      <c r="WWV8" s="47"/>
      <c r="WWW8" s="47"/>
      <c r="WWX8" s="47"/>
      <c r="WWY8" s="47"/>
      <c r="WWZ8" s="47"/>
      <c r="WXA8" s="47"/>
      <c r="WXB8" s="47"/>
      <c r="WXC8" s="47"/>
      <c r="WXD8" s="47"/>
      <c r="WXE8" s="47"/>
      <c r="WXF8" s="47"/>
      <c r="WXG8" s="47"/>
      <c r="WXH8" s="47"/>
      <c r="WXI8" s="47"/>
      <c r="WXJ8" s="47"/>
      <c r="WXK8" s="47"/>
      <c r="WXL8" s="47"/>
      <c r="WXM8" s="47"/>
      <c r="WXN8" s="47"/>
      <c r="WXO8" s="47"/>
      <c r="WXP8" s="47"/>
      <c r="WXQ8" s="47"/>
      <c r="WXR8" s="47"/>
      <c r="WXS8" s="47"/>
      <c r="WXT8" s="47"/>
      <c r="WXU8" s="47"/>
      <c r="WXV8" s="47"/>
      <c r="WXW8" s="47"/>
      <c r="WXX8" s="47"/>
      <c r="WXY8" s="47"/>
      <c r="WXZ8" s="47"/>
      <c r="WYA8" s="47"/>
      <c r="WYB8" s="47"/>
      <c r="WYC8" s="47"/>
      <c r="WYD8" s="47"/>
      <c r="WYE8" s="47"/>
      <c r="WYF8" s="47"/>
      <c r="WYG8" s="47"/>
      <c r="WYH8" s="47"/>
      <c r="WYI8" s="47"/>
      <c r="WYJ8" s="47"/>
      <c r="WYK8" s="47"/>
      <c r="WYL8" s="47"/>
      <c r="WYM8" s="47"/>
      <c r="WYN8" s="47"/>
      <c r="WYO8" s="47"/>
      <c r="WYP8" s="47"/>
      <c r="WYQ8" s="47"/>
      <c r="WYR8" s="47"/>
      <c r="WYS8" s="47"/>
      <c r="WYT8" s="47"/>
      <c r="WYU8" s="47"/>
      <c r="WYV8" s="47"/>
      <c r="WYW8" s="47"/>
      <c r="WYX8" s="47"/>
      <c r="WYY8" s="47"/>
      <c r="WYZ8" s="47"/>
      <c r="WZA8" s="47"/>
      <c r="WZB8" s="47"/>
      <c r="WZC8" s="47"/>
      <c r="WZD8" s="47"/>
      <c r="WZE8" s="47"/>
      <c r="WZF8" s="47"/>
      <c r="WZG8" s="47"/>
      <c r="WZH8" s="47"/>
      <c r="WZI8" s="47"/>
      <c r="WZJ8" s="47"/>
      <c r="WZK8" s="47"/>
      <c r="WZL8" s="47"/>
      <c r="WZM8" s="47"/>
      <c r="WZN8" s="47"/>
      <c r="WZO8" s="47"/>
      <c r="WZP8" s="47"/>
      <c r="WZQ8" s="47"/>
      <c r="WZR8" s="47"/>
      <c r="WZS8" s="47"/>
      <c r="WZT8" s="47"/>
      <c r="WZU8" s="47"/>
      <c r="WZV8" s="47"/>
      <c r="WZW8" s="47"/>
      <c r="WZX8" s="47"/>
      <c r="WZY8" s="47"/>
      <c r="WZZ8" s="47"/>
      <c r="XAA8" s="47"/>
      <c r="XAB8" s="47"/>
      <c r="XAC8" s="47"/>
      <c r="XAD8" s="47"/>
      <c r="XAE8" s="47"/>
      <c r="XAF8" s="47"/>
      <c r="XAG8" s="47"/>
      <c r="XAH8" s="47"/>
      <c r="XAI8" s="47"/>
      <c r="XAJ8" s="47"/>
      <c r="XAK8" s="47"/>
      <c r="XAL8" s="47"/>
      <c r="XAM8" s="47"/>
      <c r="XAN8" s="47"/>
      <c r="XAO8" s="47"/>
      <c r="XAP8" s="47"/>
      <c r="XAQ8" s="47"/>
      <c r="XAR8" s="47"/>
      <c r="XAS8" s="47"/>
      <c r="XAT8" s="47"/>
      <c r="XAU8" s="47"/>
      <c r="XAV8" s="47"/>
      <c r="XAW8" s="47"/>
      <c r="XAX8" s="47"/>
      <c r="XAY8" s="47"/>
      <c r="XAZ8" s="47"/>
      <c r="XBA8" s="47"/>
      <c r="XBB8" s="47"/>
      <c r="XBC8" s="47"/>
      <c r="XBD8" s="47"/>
      <c r="XBE8" s="47"/>
      <c r="XBF8" s="47"/>
      <c r="XBG8" s="47"/>
      <c r="XBH8" s="47"/>
      <c r="XBI8" s="47"/>
      <c r="XBJ8" s="47"/>
      <c r="XBK8" s="47"/>
      <c r="XBL8" s="47"/>
      <c r="XBM8" s="47"/>
      <c r="XBN8" s="47"/>
      <c r="XBO8" s="47"/>
      <c r="XBP8" s="47"/>
      <c r="XBQ8" s="47"/>
      <c r="XBR8" s="47"/>
      <c r="XBS8" s="47"/>
      <c r="XBT8" s="47"/>
      <c r="XBU8" s="47"/>
      <c r="XBV8" s="47"/>
      <c r="XBW8" s="47"/>
      <c r="XBX8" s="47"/>
      <c r="XBY8" s="47"/>
      <c r="XBZ8" s="47"/>
      <c r="XCA8" s="47"/>
      <c r="XCB8" s="47"/>
      <c r="XCC8" s="47"/>
      <c r="XCD8" s="47"/>
      <c r="XCE8" s="47"/>
      <c r="XCF8" s="47"/>
      <c r="XCG8" s="47"/>
      <c r="XCH8" s="47"/>
      <c r="XCI8" s="47"/>
      <c r="XCJ8" s="47"/>
      <c r="XCK8" s="47"/>
      <c r="XCL8" s="47"/>
      <c r="XCM8" s="47"/>
      <c r="XCN8" s="47"/>
      <c r="XCO8" s="47"/>
      <c r="XCP8" s="47"/>
      <c r="XCQ8" s="47"/>
      <c r="XCR8" s="47"/>
      <c r="XCS8" s="47"/>
      <c r="XCT8" s="47"/>
      <c r="XCU8" s="47"/>
      <c r="XCV8" s="47"/>
      <c r="XCW8" s="47"/>
      <c r="XCX8" s="47"/>
      <c r="XCY8" s="47"/>
      <c r="XCZ8" s="47"/>
      <c r="XDA8" s="47"/>
      <c r="XDB8" s="47"/>
      <c r="XDC8" s="47"/>
      <c r="XDD8" s="47"/>
      <c r="XDE8" s="47"/>
      <c r="XDF8" s="47"/>
      <c r="XDG8" s="47"/>
      <c r="XDH8" s="47"/>
      <c r="XDI8" s="47"/>
      <c r="XDJ8" s="47"/>
      <c r="XDK8" s="47"/>
      <c r="XDL8" s="47"/>
      <c r="XDM8" s="47"/>
      <c r="XDN8" s="47"/>
      <c r="XDO8" s="47"/>
      <c r="XDP8" s="47"/>
      <c r="XDQ8" s="47"/>
      <c r="XDR8" s="47"/>
      <c r="XDS8" s="47"/>
      <c r="XDT8" s="47"/>
      <c r="XDU8" s="47"/>
      <c r="XDV8" s="47"/>
      <c r="XDW8" s="47"/>
      <c r="XDX8" s="47"/>
      <c r="XDY8" s="47"/>
      <c r="XDZ8" s="47"/>
      <c r="XEA8" s="47"/>
      <c r="XEB8" s="47"/>
      <c r="XEC8" s="47"/>
      <c r="XED8" s="47"/>
      <c r="XEE8" s="47"/>
      <c r="XEF8" s="47"/>
      <c r="XEG8" s="47"/>
      <c r="XEH8" s="47"/>
      <c r="XEI8" s="47"/>
      <c r="XEJ8" s="47"/>
      <c r="XEK8" s="47"/>
      <c r="XEL8" s="47"/>
      <c r="XEM8" s="47"/>
      <c r="XEN8" s="47"/>
      <c r="XEO8" s="47"/>
      <c r="XEP8" s="47"/>
      <c r="XEQ8" s="47"/>
      <c r="XER8" s="47"/>
      <c r="XES8" s="47"/>
      <c r="XET8" s="47"/>
      <c r="XEU8" s="47"/>
      <c r="XEV8" s="47"/>
      <c r="XEW8" s="47"/>
      <c r="XEX8" s="47"/>
      <c r="XEY8" s="47"/>
      <c r="XEZ8" s="47"/>
      <c r="XFA8" s="47"/>
      <c r="XFB8" s="47"/>
      <c r="XFC8" s="47"/>
      <c r="XFD8" s="47"/>
    </row>
    <row r="9" s="7" customFormat="1" customHeight="1" spans="1:26 16164:16384">
      <c r="A9" s="20" t="s">
        <v>96</v>
      </c>
      <c r="B9" s="10">
        <f t="shared" si="1"/>
        <v>81675.96</v>
      </c>
      <c r="C9" s="14">
        <f>SUM(C6:C8)</f>
        <v>6806.33</v>
      </c>
      <c r="D9" s="14">
        <f t="shared" ref="D9:N9" si="3">SUM(D6:D8)</f>
        <v>6806.33</v>
      </c>
      <c r="E9" s="14">
        <f t="shared" si="3"/>
        <v>6806.33</v>
      </c>
      <c r="F9" s="14">
        <f t="shared" si="3"/>
        <v>6806.33</v>
      </c>
      <c r="G9" s="14">
        <f t="shared" si="3"/>
        <v>6806.33</v>
      </c>
      <c r="H9" s="14">
        <f t="shared" si="3"/>
        <v>6806.33</v>
      </c>
      <c r="I9" s="14">
        <f t="shared" si="3"/>
        <v>6806.33</v>
      </c>
      <c r="J9" s="14">
        <f t="shared" si="3"/>
        <v>6806.33</v>
      </c>
      <c r="K9" s="14">
        <f t="shared" si="3"/>
        <v>6806.33</v>
      </c>
      <c r="L9" s="14">
        <f t="shared" si="3"/>
        <v>6806.33</v>
      </c>
      <c r="M9" s="14">
        <f t="shared" si="3"/>
        <v>6806.33</v>
      </c>
      <c r="N9" s="14">
        <f t="shared" si="3"/>
        <v>6806.33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WWR9" s="47"/>
      <c r="WWS9" s="47"/>
      <c r="WWT9" s="47"/>
      <c r="WWU9" s="47"/>
      <c r="WWV9" s="47"/>
      <c r="WWW9" s="47"/>
      <c r="WWX9" s="47"/>
      <c r="WWY9" s="47"/>
      <c r="WWZ9" s="47"/>
      <c r="WXA9" s="47"/>
      <c r="WXB9" s="47"/>
      <c r="WXC9" s="47"/>
      <c r="WXD9" s="47"/>
      <c r="WXE9" s="47"/>
      <c r="WXF9" s="47"/>
      <c r="WXG9" s="47"/>
      <c r="WXH9" s="47"/>
      <c r="WXI9" s="47"/>
      <c r="WXJ9" s="47"/>
      <c r="WXK9" s="47"/>
      <c r="WXL9" s="47"/>
      <c r="WXM9" s="47"/>
      <c r="WXN9" s="47"/>
      <c r="WXO9" s="47"/>
      <c r="WXP9" s="47"/>
      <c r="WXQ9" s="47"/>
      <c r="WXR9" s="47"/>
      <c r="WXS9" s="47"/>
      <c r="WXT9" s="47"/>
      <c r="WXU9" s="47"/>
      <c r="WXV9" s="47"/>
      <c r="WXW9" s="47"/>
      <c r="WXX9" s="47"/>
      <c r="WXY9" s="47"/>
      <c r="WXZ9" s="47"/>
      <c r="WYA9" s="47"/>
      <c r="WYB9" s="47"/>
      <c r="WYC9" s="47"/>
      <c r="WYD9" s="47"/>
      <c r="WYE9" s="47"/>
      <c r="WYF9" s="47"/>
      <c r="WYG9" s="47"/>
      <c r="WYH9" s="47"/>
      <c r="WYI9" s="47"/>
      <c r="WYJ9" s="47"/>
      <c r="WYK9" s="47"/>
      <c r="WYL9" s="47"/>
      <c r="WYM9" s="47"/>
      <c r="WYN9" s="47"/>
      <c r="WYO9" s="47"/>
      <c r="WYP9" s="47"/>
      <c r="WYQ9" s="47"/>
      <c r="WYR9" s="47"/>
      <c r="WYS9" s="47"/>
      <c r="WYT9" s="47"/>
      <c r="WYU9" s="47"/>
      <c r="WYV9" s="47"/>
      <c r="WYW9" s="47"/>
      <c r="WYX9" s="47"/>
      <c r="WYY9" s="47"/>
      <c r="WYZ9" s="47"/>
      <c r="WZA9" s="47"/>
      <c r="WZB9" s="47"/>
      <c r="WZC9" s="47"/>
      <c r="WZD9" s="47"/>
      <c r="WZE9" s="47"/>
      <c r="WZF9" s="47"/>
      <c r="WZG9" s="47"/>
      <c r="WZH9" s="47"/>
      <c r="WZI9" s="47"/>
      <c r="WZJ9" s="47"/>
      <c r="WZK9" s="47"/>
      <c r="WZL9" s="47"/>
      <c r="WZM9" s="47"/>
      <c r="WZN9" s="47"/>
      <c r="WZO9" s="47"/>
      <c r="WZP9" s="47"/>
      <c r="WZQ9" s="47"/>
      <c r="WZR9" s="47"/>
      <c r="WZS9" s="47"/>
      <c r="WZT9" s="47"/>
      <c r="WZU9" s="47"/>
      <c r="WZV9" s="47"/>
      <c r="WZW9" s="47"/>
      <c r="WZX9" s="47"/>
      <c r="WZY9" s="47"/>
      <c r="WZZ9" s="47"/>
      <c r="XAA9" s="47"/>
      <c r="XAB9" s="47"/>
      <c r="XAC9" s="47"/>
      <c r="XAD9" s="47"/>
      <c r="XAE9" s="47"/>
      <c r="XAF9" s="47"/>
      <c r="XAG9" s="47"/>
      <c r="XAH9" s="47"/>
      <c r="XAI9" s="47"/>
      <c r="XAJ9" s="47"/>
      <c r="XAK9" s="47"/>
      <c r="XAL9" s="47"/>
      <c r="XAM9" s="47"/>
      <c r="XAN9" s="47"/>
      <c r="XAO9" s="47"/>
      <c r="XAP9" s="47"/>
      <c r="XAQ9" s="47"/>
      <c r="XAR9" s="47"/>
      <c r="XAS9" s="47"/>
      <c r="XAT9" s="47"/>
      <c r="XAU9" s="47"/>
      <c r="XAV9" s="47"/>
      <c r="XAW9" s="47"/>
      <c r="XAX9" s="47"/>
      <c r="XAY9" s="47"/>
      <c r="XAZ9" s="47"/>
      <c r="XBA9" s="47"/>
      <c r="XBB9" s="47"/>
      <c r="XBC9" s="47"/>
      <c r="XBD9" s="47"/>
      <c r="XBE9" s="47"/>
      <c r="XBF9" s="47"/>
      <c r="XBG9" s="47"/>
      <c r="XBH9" s="47"/>
      <c r="XBI9" s="47"/>
      <c r="XBJ9" s="47"/>
      <c r="XBK9" s="47"/>
      <c r="XBL9" s="47"/>
      <c r="XBM9" s="47"/>
      <c r="XBN9" s="47"/>
      <c r="XBO9" s="47"/>
      <c r="XBP9" s="47"/>
      <c r="XBQ9" s="47"/>
      <c r="XBR9" s="47"/>
      <c r="XBS9" s="47"/>
      <c r="XBT9" s="47"/>
      <c r="XBU9" s="47"/>
      <c r="XBV9" s="47"/>
      <c r="XBW9" s="47"/>
      <c r="XBX9" s="47"/>
      <c r="XBY9" s="47"/>
      <c r="XBZ9" s="47"/>
      <c r="XCA9" s="47"/>
      <c r="XCB9" s="47"/>
      <c r="XCC9" s="47"/>
      <c r="XCD9" s="47"/>
      <c r="XCE9" s="47"/>
      <c r="XCF9" s="47"/>
      <c r="XCG9" s="47"/>
      <c r="XCH9" s="47"/>
      <c r="XCI9" s="47"/>
      <c r="XCJ9" s="47"/>
      <c r="XCK9" s="47"/>
      <c r="XCL9" s="47"/>
      <c r="XCM9" s="47"/>
      <c r="XCN9" s="47"/>
      <c r="XCO9" s="47"/>
      <c r="XCP9" s="47"/>
      <c r="XCQ9" s="47"/>
      <c r="XCR9" s="47"/>
      <c r="XCS9" s="47"/>
      <c r="XCT9" s="47"/>
      <c r="XCU9" s="47"/>
      <c r="XCV9" s="47"/>
      <c r="XCW9" s="47"/>
      <c r="XCX9" s="47"/>
      <c r="XCY9" s="47"/>
      <c r="XCZ9" s="47"/>
      <c r="XDA9" s="47"/>
      <c r="XDB9" s="47"/>
      <c r="XDC9" s="47"/>
      <c r="XDD9" s="47"/>
      <c r="XDE9" s="47"/>
      <c r="XDF9" s="47"/>
      <c r="XDG9" s="47"/>
      <c r="XDH9" s="47"/>
      <c r="XDI9" s="47"/>
      <c r="XDJ9" s="47"/>
      <c r="XDK9" s="47"/>
      <c r="XDL9" s="47"/>
      <c r="XDM9" s="47"/>
      <c r="XDN9" s="47"/>
      <c r="XDO9" s="47"/>
      <c r="XDP9" s="47"/>
      <c r="XDQ9" s="47"/>
      <c r="XDR9" s="47"/>
      <c r="XDS9" s="47"/>
      <c r="XDT9" s="47"/>
      <c r="XDU9" s="47"/>
      <c r="XDV9" s="47"/>
      <c r="XDW9" s="47"/>
      <c r="XDX9" s="47"/>
      <c r="XDY9" s="47"/>
      <c r="XDZ9" s="47"/>
      <c r="XEA9" s="47"/>
      <c r="XEB9" s="47"/>
      <c r="XEC9" s="47"/>
      <c r="XED9" s="47"/>
      <c r="XEE9" s="47"/>
      <c r="XEF9" s="47"/>
      <c r="XEG9" s="47"/>
      <c r="XEH9" s="47"/>
      <c r="XEI9" s="47"/>
      <c r="XEJ9" s="47"/>
      <c r="XEK9" s="47"/>
      <c r="XEL9" s="47"/>
      <c r="XEM9" s="47"/>
      <c r="XEN9" s="47"/>
      <c r="XEO9" s="47"/>
      <c r="XEP9" s="47"/>
      <c r="XEQ9" s="47"/>
      <c r="XER9" s="47"/>
      <c r="XES9" s="47"/>
      <c r="XET9" s="47"/>
      <c r="XEU9" s="47"/>
      <c r="XEV9" s="47"/>
      <c r="XEW9" s="47"/>
      <c r="XEX9" s="47"/>
      <c r="XEY9" s="47"/>
      <c r="XEZ9" s="47"/>
      <c r="XFA9" s="47"/>
      <c r="XFB9" s="47"/>
      <c r="XFC9" s="47"/>
      <c r="XFD9" s="47"/>
    </row>
    <row r="10" s="7" customFormat="1" customHeight="1" spans="1:26 16164:16384">
      <c r="A10" s="23" t="s">
        <v>97</v>
      </c>
      <c r="B10" s="10">
        <f t="shared" si="1"/>
        <v>1128549.68</v>
      </c>
      <c r="C10" s="25">
        <v>2549.68</v>
      </c>
      <c r="D10" s="25">
        <v>720000</v>
      </c>
      <c r="E10" s="25"/>
      <c r="F10" s="25">
        <v>400000</v>
      </c>
      <c r="G10" s="25">
        <v>6000</v>
      </c>
      <c r="H10" s="25"/>
      <c r="I10" s="25"/>
      <c r="J10" s="25"/>
      <c r="K10" s="25"/>
      <c r="L10" s="25"/>
      <c r="M10" s="25"/>
      <c r="N10" s="24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WWR10" s="47"/>
      <c r="WWS10" s="47"/>
      <c r="WWT10" s="47"/>
      <c r="WWU10" s="47"/>
      <c r="WWV10" s="47"/>
      <c r="WWW10" s="47"/>
      <c r="WWX10" s="47"/>
      <c r="WWY10" s="47"/>
      <c r="WWZ10" s="47"/>
      <c r="WXA10" s="47"/>
      <c r="WXB10" s="47"/>
      <c r="WXC10" s="47"/>
      <c r="WXD10" s="47"/>
      <c r="WXE10" s="47"/>
      <c r="WXF10" s="47"/>
      <c r="WXG10" s="47"/>
      <c r="WXH10" s="47"/>
      <c r="WXI10" s="47"/>
      <c r="WXJ10" s="47"/>
      <c r="WXK10" s="47"/>
      <c r="WXL10" s="47"/>
      <c r="WXM10" s="47"/>
      <c r="WXN10" s="47"/>
      <c r="WXO10" s="47"/>
      <c r="WXP10" s="47"/>
      <c r="WXQ10" s="47"/>
      <c r="WXR10" s="47"/>
      <c r="WXS10" s="47"/>
      <c r="WXT10" s="47"/>
      <c r="WXU10" s="47"/>
      <c r="WXV10" s="47"/>
      <c r="WXW10" s="47"/>
      <c r="WXX10" s="47"/>
      <c r="WXY10" s="47"/>
      <c r="WXZ10" s="47"/>
      <c r="WYA10" s="47"/>
      <c r="WYB10" s="47"/>
      <c r="WYC10" s="47"/>
      <c r="WYD10" s="47"/>
      <c r="WYE10" s="47"/>
      <c r="WYF10" s="47"/>
      <c r="WYG10" s="47"/>
      <c r="WYH10" s="47"/>
      <c r="WYI10" s="47"/>
      <c r="WYJ10" s="47"/>
      <c r="WYK10" s="47"/>
      <c r="WYL10" s="47"/>
      <c r="WYM10" s="47"/>
      <c r="WYN10" s="47"/>
      <c r="WYO10" s="47"/>
      <c r="WYP10" s="47"/>
      <c r="WYQ10" s="47"/>
      <c r="WYR10" s="47"/>
      <c r="WYS10" s="47"/>
      <c r="WYT10" s="47"/>
      <c r="WYU10" s="47"/>
      <c r="WYV10" s="47"/>
      <c r="WYW10" s="47"/>
      <c r="WYX10" s="47"/>
      <c r="WYY10" s="47"/>
      <c r="WYZ10" s="47"/>
      <c r="WZA10" s="47"/>
      <c r="WZB10" s="47"/>
      <c r="WZC10" s="47"/>
      <c r="WZD10" s="47"/>
      <c r="WZE10" s="47"/>
      <c r="WZF10" s="47"/>
      <c r="WZG10" s="47"/>
      <c r="WZH10" s="47"/>
      <c r="WZI10" s="47"/>
      <c r="WZJ10" s="47"/>
      <c r="WZK10" s="47"/>
      <c r="WZL10" s="47"/>
      <c r="WZM10" s="47"/>
      <c r="WZN10" s="47"/>
      <c r="WZO10" s="47"/>
      <c r="WZP10" s="47"/>
      <c r="WZQ10" s="47"/>
      <c r="WZR10" s="47"/>
      <c r="WZS10" s="47"/>
      <c r="WZT10" s="47"/>
      <c r="WZU10" s="47"/>
      <c r="WZV10" s="47"/>
      <c r="WZW10" s="47"/>
      <c r="WZX10" s="47"/>
      <c r="WZY10" s="47"/>
      <c r="WZZ10" s="47"/>
      <c r="XAA10" s="47"/>
      <c r="XAB10" s="47"/>
      <c r="XAC10" s="47"/>
      <c r="XAD10" s="47"/>
      <c r="XAE10" s="47"/>
      <c r="XAF10" s="47"/>
      <c r="XAG10" s="47"/>
      <c r="XAH10" s="47"/>
      <c r="XAI10" s="47"/>
      <c r="XAJ10" s="47"/>
      <c r="XAK10" s="47"/>
      <c r="XAL10" s="47"/>
      <c r="XAM10" s="47"/>
      <c r="XAN10" s="47"/>
      <c r="XAO10" s="47"/>
      <c r="XAP10" s="47"/>
      <c r="XAQ10" s="47"/>
      <c r="XAR10" s="47"/>
      <c r="XAS10" s="47"/>
      <c r="XAT10" s="47"/>
      <c r="XAU10" s="47"/>
      <c r="XAV10" s="47"/>
      <c r="XAW10" s="47"/>
      <c r="XAX10" s="47"/>
      <c r="XAY10" s="47"/>
      <c r="XAZ10" s="47"/>
      <c r="XBA10" s="47"/>
      <c r="XBB10" s="47"/>
      <c r="XBC10" s="47"/>
      <c r="XBD10" s="47"/>
      <c r="XBE10" s="47"/>
      <c r="XBF10" s="47"/>
      <c r="XBG10" s="47"/>
      <c r="XBH10" s="47"/>
      <c r="XBI10" s="47"/>
      <c r="XBJ10" s="47"/>
      <c r="XBK10" s="47"/>
      <c r="XBL10" s="47"/>
      <c r="XBM10" s="47"/>
      <c r="XBN10" s="47"/>
      <c r="XBO10" s="47"/>
      <c r="XBP10" s="47"/>
      <c r="XBQ10" s="47"/>
      <c r="XBR10" s="47"/>
      <c r="XBS10" s="47"/>
      <c r="XBT10" s="47"/>
      <c r="XBU10" s="47"/>
      <c r="XBV10" s="47"/>
      <c r="XBW10" s="47"/>
      <c r="XBX10" s="47"/>
      <c r="XBY10" s="47"/>
      <c r="XBZ10" s="47"/>
      <c r="XCA10" s="47"/>
      <c r="XCB10" s="47"/>
      <c r="XCC10" s="47"/>
      <c r="XCD10" s="47"/>
      <c r="XCE10" s="47"/>
      <c r="XCF10" s="47"/>
      <c r="XCG10" s="47"/>
      <c r="XCH10" s="47"/>
      <c r="XCI10" s="47"/>
      <c r="XCJ10" s="47"/>
      <c r="XCK10" s="47"/>
      <c r="XCL10" s="47"/>
      <c r="XCM10" s="47"/>
      <c r="XCN10" s="47"/>
      <c r="XCO10" s="47"/>
      <c r="XCP10" s="47"/>
      <c r="XCQ10" s="47"/>
      <c r="XCR10" s="47"/>
      <c r="XCS10" s="47"/>
      <c r="XCT10" s="47"/>
      <c r="XCU10" s="47"/>
      <c r="XCV10" s="47"/>
      <c r="XCW10" s="47"/>
      <c r="XCX10" s="47"/>
      <c r="XCY10" s="47"/>
      <c r="XCZ10" s="47"/>
      <c r="XDA10" s="47"/>
      <c r="XDB10" s="47"/>
      <c r="XDC10" s="47"/>
      <c r="XDD10" s="47"/>
      <c r="XDE10" s="47"/>
      <c r="XDF10" s="47"/>
      <c r="XDG10" s="47"/>
      <c r="XDH10" s="47"/>
      <c r="XDI10" s="47"/>
      <c r="XDJ10" s="47"/>
      <c r="XDK10" s="47"/>
      <c r="XDL10" s="47"/>
      <c r="XDM10" s="47"/>
      <c r="XDN10" s="47"/>
      <c r="XDO10" s="47"/>
      <c r="XDP10" s="47"/>
      <c r="XDQ10" s="47"/>
      <c r="XDR10" s="47"/>
      <c r="XDS10" s="47"/>
      <c r="XDT10" s="47"/>
      <c r="XDU10" s="47"/>
      <c r="XDV10" s="47"/>
      <c r="XDW10" s="47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7"/>
      <c r="XET10" s="47"/>
      <c r="XEU10" s="47"/>
      <c r="XEV10" s="47"/>
      <c r="XEW10" s="47"/>
      <c r="XEX10" s="47"/>
      <c r="XEY10" s="47"/>
      <c r="XEZ10" s="47"/>
      <c r="XFA10" s="47"/>
      <c r="XFB10" s="47"/>
      <c r="XFC10" s="47"/>
      <c r="XFD10" s="47"/>
    </row>
    <row r="11" s="7" customFormat="1" customHeight="1" spans="1:26 16164:16384">
      <c r="A11" s="23" t="s">
        <v>98</v>
      </c>
      <c r="B11" s="10">
        <f t="shared" si="1"/>
        <v>774.82</v>
      </c>
      <c r="C11" s="25"/>
      <c r="D11" s="25"/>
      <c r="E11" s="25"/>
      <c r="F11" s="25">
        <v>395.12</v>
      </c>
      <c r="G11" s="25">
        <v>379.7</v>
      </c>
      <c r="H11" s="25"/>
      <c r="I11" s="24"/>
      <c r="J11" s="24"/>
      <c r="K11" s="24"/>
      <c r="L11" s="24"/>
      <c r="M11" s="24"/>
      <c r="N11" s="24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WWR11" s="47"/>
      <c r="WWS11" s="47"/>
      <c r="WWT11" s="47"/>
      <c r="WWU11" s="47"/>
      <c r="WWV11" s="47"/>
      <c r="WWW11" s="47"/>
      <c r="WWX11" s="47"/>
      <c r="WWY11" s="47"/>
      <c r="WWZ11" s="47"/>
      <c r="WXA11" s="47"/>
      <c r="WXB11" s="47"/>
      <c r="WXC11" s="47"/>
      <c r="WXD11" s="47"/>
      <c r="WXE11" s="47"/>
      <c r="WXF11" s="47"/>
      <c r="WXG11" s="47"/>
      <c r="WXH11" s="47"/>
      <c r="WXI11" s="47"/>
      <c r="WXJ11" s="47"/>
      <c r="WXK11" s="47"/>
      <c r="WXL11" s="47"/>
      <c r="WXM11" s="47"/>
      <c r="WXN11" s="47"/>
      <c r="WXO11" s="47"/>
      <c r="WXP11" s="47"/>
      <c r="WXQ11" s="47"/>
      <c r="WXR11" s="47"/>
      <c r="WXS11" s="47"/>
      <c r="WXT11" s="47"/>
      <c r="WXU11" s="47"/>
      <c r="WXV11" s="47"/>
      <c r="WXW11" s="47"/>
      <c r="WXX11" s="47"/>
      <c r="WXY11" s="47"/>
      <c r="WXZ11" s="47"/>
      <c r="WYA11" s="47"/>
      <c r="WYB11" s="47"/>
      <c r="WYC11" s="47"/>
      <c r="WYD11" s="47"/>
      <c r="WYE11" s="47"/>
      <c r="WYF11" s="47"/>
      <c r="WYG11" s="47"/>
      <c r="WYH11" s="47"/>
      <c r="WYI11" s="47"/>
      <c r="WYJ11" s="47"/>
      <c r="WYK11" s="47"/>
      <c r="WYL11" s="47"/>
      <c r="WYM11" s="47"/>
      <c r="WYN11" s="47"/>
      <c r="WYO11" s="47"/>
      <c r="WYP11" s="47"/>
      <c r="WYQ11" s="47"/>
      <c r="WYR11" s="47"/>
      <c r="WYS11" s="47"/>
      <c r="WYT11" s="47"/>
      <c r="WYU11" s="47"/>
      <c r="WYV11" s="47"/>
      <c r="WYW11" s="47"/>
      <c r="WYX11" s="47"/>
      <c r="WYY11" s="47"/>
      <c r="WYZ11" s="47"/>
      <c r="WZA11" s="47"/>
      <c r="WZB11" s="47"/>
      <c r="WZC11" s="47"/>
      <c r="WZD11" s="47"/>
      <c r="WZE11" s="47"/>
      <c r="WZF11" s="47"/>
      <c r="WZG11" s="47"/>
      <c r="WZH11" s="47"/>
      <c r="WZI11" s="47"/>
      <c r="WZJ11" s="47"/>
      <c r="WZK11" s="47"/>
      <c r="WZL11" s="47"/>
      <c r="WZM11" s="47"/>
      <c r="WZN11" s="47"/>
      <c r="WZO11" s="47"/>
      <c r="WZP11" s="47"/>
      <c r="WZQ11" s="47"/>
      <c r="WZR11" s="47"/>
      <c r="WZS11" s="47"/>
      <c r="WZT11" s="47"/>
      <c r="WZU11" s="47"/>
      <c r="WZV11" s="47"/>
      <c r="WZW11" s="47"/>
      <c r="WZX11" s="47"/>
      <c r="WZY11" s="47"/>
      <c r="WZZ11" s="47"/>
      <c r="XAA11" s="47"/>
      <c r="XAB11" s="47"/>
      <c r="XAC11" s="47"/>
      <c r="XAD11" s="47"/>
      <c r="XAE11" s="47"/>
      <c r="XAF11" s="47"/>
      <c r="XAG11" s="47"/>
      <c r="XAH11" s="47"/>
      <c r="XAI11" s="47"/>
      <c r="XAJ11" s="47"/>
      <c r="XAK11" s="47"/>
      <c r="XAL11" s="47"/>
      <c r="XAM11" s="47"/>
      <c r="XAN11" s="47"/>
      <c r="XAO11" s="47"/>
      <c r="XAP11" s="47"/>
      <c r="XAQ11" s="47"/>
      <c r="XAR11" s="47"/>
      <c r="XAS11" s="47"/>
      <c r="XAT11" s="47"/>
      <c r="XAU11" s="47"/>
      <c r="XAV11" s="47"/>
      <c r="XAW11" s="47"/>
      <c r="XAX11" s="47"/>
      <c r="XAY11" s="47"/>
      <c r="XAZ11" s="47"/>
      <c r="XBA11" s="47"/>
      <c r="XBB11" s="47"/>
      <c r="XBC11" s="47"/>
      <c r="XBD11" s="47"/>
      <c r="XBE11" s="47"/>
      <c r="XBF11" s="47"/>
      <c r="XBG11" s="47"/>
      <c r="XBH11" s="47"/>
      <c r="XBI11" s="47"/>
      <c r="XBJ11" s="47"/>
      <c r="XBK11" s="47"/>
      <c r="XBL11" s="47"/>
      <c r="XBM11" s="47"/>
      <c r="XBN11" s="47"/>
      <c r="XBO11" s="47"/>
      <c r="XBP11" s="47"/>
      <c r="XBQ11" s="47"/>
      <c r="XBR11" s="47"/>
      <c r="XBS11" s="47"/>
      <c r="XBT11" s="47"/>
      <c r="XBU11" s="47"/>
      <c r="XBV11" s="47"/>
      <c r="XBW11" s="47"/>
      <c r="XBX11" s="47"/>
      <c r="XBY11" s="47"/>
      <c r="XBZ11" s="47"/>
      <c r="XCA11" s="47"/>
      <c r="XCB11" s="47"/>
      <c r="XCC11" s="47"/>
      <c r="XCD11" s="47"/>
      <c r="XCE11" s="47"/>
      <c r="XCF11" s="47"/>
      <c r="XCG11" s="47"/>
      <c r="XCH11" s="47"/>
      <c r="XCI11" s="47"/>
      <c r="XCJ11" s="47"/>
      <c r="XCK11" s="47"/>
      <c r="XCL11" s="47"/>
      <c r="XCM11" s="47"/>
      <c r="XCN11" s="47"/>
      <c r="XCO11" s="47"/>
      <c r="XCP11" s="47"/>
      <c r="XCQ11" s="47"/>
      <c r="XCR11" s="47"/>
      <c r="XCS11" s="47"/>
      <c r="XCT11" s="47"/>
      <c r="XCU11" s="47"/>
      <c r="XCV11" s="47"/>
      <c r="XCW11" s="47"/>
      <c r="XCX11" s="47"/>
      <c r="XCY11" s="47"/>
      <c r="XCZ11" s="47"/>
      <c r="XDA11" s="47"/>
      <c r="XDB11" s="47"/>
      <c r="XDC11" s="47"/>
      <c r="XDD11" s="47"/>
      <c r="XDE11" s="47"/>
      <c r="XDF11" s="47"/>
      <c r="XDG11" s="47"/>
      <c r="XDH11" s="47"/>
      <c r="XDI11" s="47"/>
      <c r="XDJ11" s="47"/>
      <c r="XDK11" s="47"/>
      <c r="XDL11" s="47"/>
      <c r="XDM11" s="47"/>
      <c r="XDN11" s="47"/>
      <c r="XDO11" s="47"/>
      <c r="XDP11" s="47"/>
      <c r="XDQ11" s="47"/>
      <c r="XDR11" s="47"/>
      <c r="XDS11" s="47"/>
      <c r="XDT11" s="47"/>
      <c r="XDU11" s="47"/>
      <c r="XDV11" s="47"/>
      <c r="XDW11" s="47"/>
      <c r="XDX11" s="47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7"/>
      <c r="XET11" s="47"/>
      <c r="XEU11" s="47"/>
      <c r="XEV11" s="47"/>
      <c r="XEW11" s="47"/>
      <c r="XEX11" s="47"/>
      <c r="XEY11" s="47"/>
      <c r="XEZ11" s="47"/>
      <c r="XFA11" s="47"/>
      <c r="XFB11" s="47"/>
      <c r="XFC11" s="47"/>
      <c r="XFD11" s="47"/>
    </row>
    <row r="12" s="7" customFormat="1" customHeight="1" spans="1:26 16164:16384">
      <c r="A12" s="23" t="s">
        <v>99</v>
      </c>
      <c r="B12" s="10">
        <f t="shared" si="1"/>
        <v>12049.35</v>
      </c>
      <c r="C12" s="25"/>
      <c r="D12" s="25"/>
      <c r="E12" s="25"/>
      <c r="F12" s="25"/>
      <c r="G12" s="25">
        <v>12049.35</v>
      </c>
      <c r="H12" s="25"/>
      <c r="I12" s="24"/>
      <c r="J12" s="24"/>
      <c r="K12" s="24"/>
      <c r="L12" s="24"/>
      <c r="M12" s="24"/>
      <c r="N12" s="2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WWR12" s="47"/>
      <c r="WWS12" s="47"/>
      <c r="WWT12" s="47"/>
      <c r="WWU12" s="47"/>
      <c r="WWV12" s="47"/>
      <c r="WWW12" s="47"/>
      <c r="WWX12" s="47"/>
      <c r="WWY12" s="47"/>
      <c r="WWZ12" s="47"/>
      <c r="WXA12" s="47"/>
      <c r="WXB12" s="47"/>
      <c r="WXC12" s="47"/>
      <c r="WXD12" s="47"/>
      <c r="WXE12" s="47"/>
      <c r="WXF12" s="47"/>
      <c r="WXG12" s="47"/>
      <c r="WXH12" s="47"/>
      <c r="WXI12" s="47"/>
      <c r="WXJ12" s="47"/>
      <c r="WXK12" s="47"/>
      <c r="WXL12" s="47"/>
      <c r="WXM12" s="47"/>
      <c r="WXN12" s="47"/>
      <c r="WXO12" s="47"/>
      <c r="WXP12" s="47"/>
      <c r="WXQ12" s="47"/>
      <c r="WXR12" s="47"/>
      <c r="WXS12" s="47"/>
      <c r="WXT12" s="47"/>
      <c r="WXU12" s="47"/>
      <c r="WXV12" s="47"/>
      <c r="WXW12" s="47"/>
      <c r="WXX12" s="47"/>
      <c r="WXY12" s="47"/>
      <c r="WXZ12" s="47"/>
      <c r="WYA12" s="47"/>
      <c r="WYB12" s="47"/>
      <c r="WYC12" s="47"/>
      <c r="WYD12" s="47"/>
      <c r="WYE12" s="47"/>
      <c r="WYF12" s="47"/>
      <c r="WYG12" s="47"/>
      <c r="WYH12" s="47"/>
      <c r="WYI12" s="47"/>
      <c r="WYJ12" s="47"/>
      <c r="WYK12" s="47"/>
      <c r="WYL12" s="47"/>
      <c r="WYM12" s="47"/>
      <c r="WYN12" s="47"/>
      <c r="WYO12" s="47"/>
      <c r="WYP12" s="47"/>
      <c r="WYQ12" s="47"/>
      <c r="WYR12" s="47"/>
      <c r="WYS12" s="47"/>
      <c r="WYT12" s="47"/>
      <c r="WYU12" s="47"/>
      <c r="WYV12" s="47"/>
      <c r="WYW12" s="47"/>
      <c r="WYX12" s="47"/>
      <c r="WYY12" s="47"/>
      <c r="WYZ12" s="47"/>
      <c r="WZA12" s="47"/>
      <c r="WZB12" s="47"/>
      <c r="WZC12" s="47"/>
      <c r="WZD12" s="47"/>
      <c r="WZE12" s="47"/>
      <c r="WZF12" s="47"/>
      <c r="WZG12" s="47"/>
      <c r="WZH12" s="47"/>
      <c r="WZI12" s="47"/>
      <c r="WZJ12" s="47"/>
      <c r="WZK12" s="47"/>
      <c r="WZL12" s="47"/>
      <c r="WZM12" s="47"/>
      <c r="WZN12" s="47"/>
      <c r="WZO12" s="47"/>
      <c r="WZP12" s="47"/>
      <c r="WZQ12" s="47"/>
      <c r="WZR12" s="47"/>
      <c r="WZS12" s="47"/>
      <c r="WZT12" s="47"/>
      <c r="WZU12" s="47"/>
      <c r="WZV12" s="47"/>
      <c r="WZW12" s="47"/>
      <c r="WZX12" s="47"/>
      <c r="WZY12" s="47"/>
      <c r="WZZ12" s="47"/>
      <c r="XAA12" s="47"/>
      <c r="XAB12" s="47"/>
      <c r="XAC12" s="47"/>
      <c r="XAD12" s="47"/>
      <c r="XAE12" s="47"/>
      <c r="XAF12" s="47"/>
      <c r="XAG12" s="47"/>
      <c r="XAH12" s="47"/>
      <c r="XAI12" s="47"/>
      <c r="XAJ12" s="47"/>
      <c r="XAK12" s="47"/>
      <c r="XAL12" s="47"/>
      <c r="XAM12" s="47"/>
      <c r="XAN12" s="47"/>
      <c r="XAO12" s="47"/>
      <c r="XAP12" s="47"/>
      <c r="XAQ12" s="47"/>
      <c r="XAR12" s="47"/>
      <c r="XAS12" s="47"/>
      <c r="XAT12" s="47"/>
      <c r="XAU12" s="47"/>
      <c r="XAV12" s="47"/>
      <c r="XAW12" s="47"/>
      <c r="XAX12" s="47"/>
      <c r="XAY12" s="47"/>
      <c r="XAZ12" s="47"/>
      <c r="XBA12" s="47"/>
      <c r="XBB12" s="47"/>
      <c r="XBC12" s="47"/>
      <c r="XBD12" s="47"/>
      <c r="XBE12" s="47"/>
      <c r="XBF12" s="47"/>
      <c r="XBG12" s="47"/>
      <c r="XBH12" s="47"/>
      <c r="XBI12" s="47"/>
      <c r="XBJ12" s="47"/>
      <c r="XBK12" s="47"/>
      <c r="XBL12" s="47"/>
      <c r="XBM12" s="47"/>
      <c r="XBN12" s="47"/>
      <c r="XBO12" s="47"/>
      <c r="XBP12" s="47"/>
      <c r="XBQ12" s="47"/>
      <c r="XBR12" s="47"/>
      <c r="XBS12" s="47"/>
      <c r="XBT12" s="47"/>
      <c r="XBU12" s="47"/>
      <c r="XBV12" s="47"/>
      <c r="XBW12" s="47"/>
      <c r="XBX12" s="47"/>
      <c r="XBY12" s="47"/>
      <c r="XBZ12" s="47"/>
      <c r="XCA12" s="47"/>
      <c r="XCB12" s="47"/>
      <c r="XCC12" s="47"/>
      <c r="XCD12" s="47"/>
      <c r="XCE12" s="47"/>
      <c r="XCF12" s="47"/>
      <c r="XCG12" s="47"/>
      <c r="XCH12" s="47"/>
      <c r="XCI12" s="47"/>
      <c r="XCJ12" s="47"/>
      <c r="XCK12" s="47"/>
      <c r="XCL12" s="47"/>
      <c r="XCM12" s="47"/>
      <c r="XCN12" s="47"/>
      <c r="XCO12" s="47"/>
      <c r="XCP12" s="47"/>
      <c r="XCQ12" s="47"/>
      <c r="XCR12" s="47"/>
      <c r="XCS12" s="47"/>
      <c r="XCT12" s="47"/>
      <c r="XCU12" s="47"/>
      <c r="XCV12" s="47"/>
      <c r="XCW12" s="47"/>
      <c r="XCX12" s="47"/>
      <c r="XCY12" s="47"/>
      <c r="XCZ12" s="47"/>
      <c r="XDA12" s="47"/>
      <c r="XDB12" s="47"/>
      <c r="XDC12" s="47"/>
      <c r="XDD12" s="47"/>
      <c r="XDE12" s="47"/>
      <c r="XDF12" s="47"/>
      <c r="XDG12" s="47"/>
      <c r="XDH12" s="47"/>
      <c r="XDI12" s="47"/>
      <c r="XDJ12" s="47"/>
      <c r="XDK12" s="47"/>
      <c r="XDL12" s="47"/>
      <c r="XDM12" s="47"/>
      <c r="XDN12" s="47"/>
      <c r="XDO12" s="47"/>
      <c r="XDP12" s="47"/>
      <c r="XDQ12" s="47"/>
      <c r="XDR12" s="47"/>
      <c r="XDS12" s="47"/>
      <c r="XDT12" s="47"/>
      <c r="XDU12" s="47"/>
      <c r="XDV12" s="47"/>
      <c r="XDW12" s="47"/>
      <c r="XDX12" s="47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7"/>
      <c r="XET12" s="47"/>
      <c r="XEU12" s="47"/>
      <c r="XEV12" s="47"/>
      <c r="XEW12" s="47"/>
      <c r="XEX12" s="47"/>
      <c r="XEY12" s="47"/>
      <c r="XEZ12" s="47"/>
      <c r="XFA12" s="47"/>
      <c r="XFB12" s="47"/>
      <c r="XFC12" s="47"/>
      <c r="XFD12" s="47"/>
    </row>
    <row r="13" s="7" customFormat="1" customHeight="1" spans="1:26 16164:16384">
      <c r="A13" s="20" t="s">
        <v>100</v>
      </c>
      <c r="B13" s="10">
        <f t="shared" si="1"/>
        <v>1141373.85</v>
      </c>
      <c r="C13" s="14">
        <f>SUM(C10:C12)</f>
        <v>2549.68</v>
      </c>
      <c r="D13" s="14">
        <f t="shared" ref="D13:N13" si="4">SUM(D10:D12)</f>
        <v>720000</v>
      </c>
      <c r="E13" s="14">
        <f t="shared" si="4"/>
        <v>0</v>
      </c>
      <c r="F13" s="14">
        <f t="shared" si="4"/>
        <v>400395.12</v>
      </c>
      <c r="G13" s="14">
        <f t="shared" si="4"/>
        <v>18429.05</v>
      </c>
      <c r="H13" s="14">
        <f t="shared" si="4"/>
        <v>0</v>
      </c>
      <c r="I13" s="14">
        <f t="shared" si="4"/>
        <v>0</v>
      </c>
      <c r="J13" s="14">
        <f t="shared" si="4"/>
        <v>0</v>
      </c>
      <c r="K13" s="14">
        <f t="shared" si="4"/>
        <v>0</v>
      </c>
      <c r="L13" s="14">
        <f t="shared" si="4"/>
        <v>0</v>
      </c>
      <c r="M13" s="14">
        <f t="shared" si="4"/>
        <v>0</v>
      </c>
      <c r="N13" s="14">
        <f t="shared" si="4"/>
        <v>0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WWR13" s="47"/>
      <c r="WWS13" s="47"/>
      <c r="WWT13" s="47"/>
      <c r="WWU13" s="47"/>
      <c r="WWV13" s="47"/>
      <c r="WWW13" s="47"/>
      <c r="WWX13" s="47"/>
      <c r="WWY13" s="47"/>
      <c r="WWZ13" s="47"/>
      <c r="WXA13" s="47"/>
      <c r="WXB13" s="47"/>
      <c r="WXC13" s="47"/>
      <c r="WXD13" s="47"/>
      <c r="WXE13" s="47"/>
      <c r="WXF13" s="47"/>
      <c r="WXG13" s="47"/>
      <c r="WXH13" s="47"/>
      <c r="WXI13" s="47"/>
      <c r="WXJ13" s="47"/>
      <c r="WXK13" s="47"/>
      <c r="WXL13" s="47"/>
      <c r="WXM13" s="47"/>
      <c r="WXN13" s="47"/>
      <c r="WXO13" s="47"/>
      <c r="WXP13" s="47"/>
      <c r="WXQ13" s="47"/>
      <c r="WXR13" s="47"/>
      <c r="WXS13" s="47"/>
      <c r="WXT13" s="47"/>
      <c r="WXU13" s="47"/>
      <c r="WXV13" s="47"/>
      <c r="WXW13" s="47"/>
      <c r="WXX13" s="47"/>
      <c r="WXY13" s="47"/>
      <c r="WXZ13" s="47"/>
      <c r="WYA13" s="47"/>
      <c r="WYB13" s="47"/>
      <c r="WYC13" s="47"/>
      <c r="WYD13" s="47"/>
      <c r="WYE13" s="47"/>
      <c r="WYF13" s="47"/>
      <c r="WYG13" s="47"/>
      <c r="WYH13" s="47"/>
      <c r="WYI13" s="47"/>
      <c r="WYJ13" s="47"/>
      <c r="WYK13" s="47"/>
      <c r="WYL13" s="47"/>
      <c r="WYM13" s="47"/>
      <c r="WYN13" s="47"/>
      <c r="WYO13" s="47"/>
      <c r="WYP13" s="47"/>
      <c r="WYQ13" s="47"/>
      <c r="WYR13" s="47"/>
      <c r="WYS13" s="47"/>
      <c r="WYT13" s="47"/>
      <c r="WYU13" s="47"/>
      <c r="WYV13" s="47"/>
      <c r="WYW13" s="47"/>
      <c r="WYX13" s="47"/>
      <c r="WYY13" s="47"/>
      <c r="WYZ13" s="47"/>
      <c r="WZA13" s="47"/>
      <c r="WZB13" s="47"/>
      <c r="WZC13" s="47"/>
      <c r="WZD13" s="47"/>
      <c r="WZE13" s="47"/>
      <c r="WZF13" s="47"/>
      <c r="WZG13" s="47"/>
      <c r="WZH13" s="47"/>
      <c r="WZI13" s="47"/>
      <c r="WZJ13" s="47"/>
      <c r="WZK13" s="47"/>
      <c r="WZL13" s="47"/>
      <c r="WZM13" s="47"/>
      <c r="WZN13" s="47"/>
      <c r="WZO13" s="47"/>
      <c r="WZP13" s="47"/>
      <c r="WZQ13" s="47"/>
      <c r="WZR13" s="47"/>
      <c r="WZS13" s="47"/>
      <c r="WZT13" s="47"/>
      <c r="WZU13" s="47"/>
      <c r="WZV13" s="47"/>
      <c r="WZW13" s="47"/>
      <c r="WZX13" s="47"/>
      <c r="WZY13" s="47"/>
      <c r="WZZ13" s="47"/>
      <c r="XAA13" s="47"/>
      <c r="XAB13" s="47"/>
      <c r="XAC13" s="47"/>
      <c r="XAD13" s="47"/>
      <c r="XAE13" s="47"/>
      <c r="XAF13" s="47"/>
      <c r="XAG13" s="47"/>
      <c r="XAH13" s="47"/>
      <c r="XAI13" s="47"/>
      <c r="XAJ13" s="47"/>
      <c r="XAK13" s="47"/>
      <c r="XAL13" s="47"/>
      <c r="XAM13" s="47"/>
      <c r="XAN13" s="47"/>
      <c r="XAO13" s="47"/>
      <c r="XAP13" s="47"/>
      <c r="XAQ13" s="47"/>
      <c r="XAR13" s="47"/>
      <c r="XAS13" s="47"/>
      <c r="XAT13" s="47"/>
      <c r="XAU13" s="47"/>
      <c r="XAV13" s="47"/>
      <c r="XAW13" s="47"/>
      <c r="XAX13" s="47"/>
      <c r="XAY13" s="47"/>
      <c r="XAZ13" s="47"/>
      <c r="XBA13" s="47"/>
      <c r="XBB13" s="47"/>
      <c r="XBC13" s="47"/>
      <c r="XBD13" s="47"/>
      <c r="XBE13" s="47"/>
      <c r="XBF13" s="47"/>
      <c r="XBG13" s="47"/>
      <c r="XBH13" s="47"/>
      <c r="XBI13" s="47"/>
      <c r="XBJ13" s="47"/>
      <c r="XBK13" s="47"/>
      <c r="XBL13" s="47"/>
      <c r="XBM13" s="47"/>
      <c r="XBN13" s="47"/>
      <c r="XBO13" s="47"/>
      <c r="XBP13" s="47"/>
      <c r="XBQ13" s="47"/>
      <c r="XBR13" s="47"/>
      <c r="XBS13" s="47"/>
      <c r="XBT13" s="47"/>
      <c r="XBU13" s="47"/>
      <c r="XBV13" s="47"/>
      <c r="XBW13" s="47"/>
      <c r="XBX13" s="47"/>
      <c r="XBY13" s="47"/>
      <c r="XBZ13" s="47"/>
      <c r="XCA13" s="47"/>
      <c r="XCB13" s="47"/>
      <c r="XCC13" s="47"/>
      <c r="XCD13" s="47"/>
      <c r="XCE13" s="47"/>
      <c r="XCF13" s="47"/>
      <c r="XCG13" s="47"/>
      <c r="XCH13" s="47"/>
      <c r="XCI13" s="47"/>
      <c r="XCJ13" s="47"/>
      <c r="XCK13" s="47"/>
      <c r="XCL13" s="47"/>
      <c r="XCM13" s="47"/>
      <c r="XCN13" s="47"/>
      <c r="XCO13" s="47"/>
      <c r="XCP13" s="47"/>
      <c r="XCQ13" s="47"/>
      <c r="XCR13" s="47"/>
      <c r="XCS13" s="47"/>
      <c r="XCT13" s="47"/>
      <c r="XCU13" s="47"/>
      <c r="XCV13" s="47"/>
      <c r="XCW13" s="47"/>
      <c r="XCX13" s="47"/>
      <c r="XCY13" s="47"/>
      <c r="XCZ13" s="47"/>
      <c r="XDA13" s="47"/>
      <c r="XDB13" s="47"/>
      <c r="XDC13" s="47"/>
      <c r="XDD13" s="47"/>
      <c r="XDE13" s="47"/>
      <c r="XDF13" s="47"/>
      <c r="XDG13" s="47"/>
      <c r="XDH13" s="47"/>
      <c r="XDI13" s="47"/>
      <c r="XDJ13" s="47"/>
      <c r="XDK13" s="47"/>
      <c r="XDL13" s="47"/>
      <c r="XDM13" s="47"/>
      <c r="XDN13" s="47"/>
      <c r="XDO13" s="47"/>
      <c r="XDP13" s="47"/>
      <c r="XDQ13" s="47"/>
      <c r="XDR13" s="47"/>
      <c r="XDS13" s="47"/>
      <c r="XDT13" s="47"/>
      <c r="XDU13" s="47"/>
      <c r="XDV13" s="47"/>
      <c r="XDW13" s="47"/>
      <c r="XDX13" s="47"/>
      <c r="XDY13" s="47"/>
      <c r="XDZ13" s="47"/>
      <c r="XEA13" s="47"/>
      <c r="XEB13" s="47"/>
      <c r="XEC13" s="47"/>
      <c r="XED13" s="47"/>
      <c r="XEE13" s="47"/>
      <c r="XEF13" s="47"/>
      <c r="XEG13" s="47"/>
      <c r="XEH13" s="47"/>
      <c r="XEI13" s="47"/>
      <c r="XEJ13" s="47"/>
      <c r="XEK13" s="47"/>
      <c r="XEL13" s="47"/>
      <c r="XEM13" s="47"/>
      <c r="XEN13" s="47"/>
      <c r="XEO13" s="47"/>
      <c r="XEP13" s="47"/>
      <c r="XEQ13" s="47"/>
      <c r="XER13" s="47"/>
      <c r="XES13" s="47"/>
      <c r="XET13" s="47"/>
      <c r="XEU13" s="47"/>
      <c r="XEV13" s="47"/>
      <c r="XEW13" s="47"/>
      <c r="XEX13" s="47"/>
      <c r="XEY13" s="47"/>
      <c r="XEZ13" s="47"/>
      <c r="XFA13" s="47"/>
      <c r="XFB13" s="47"/>
      <c r="XFC13" s="47"/>
      <c r="XFD13" s="47"/>
    </row>
    <row r="14" s="7" customFormat="1" customHeight="1" spans="1:26 16164:16384">
      <c r="A14" s="27" t="s">
        <v>111</v>
      </c>
      <c r="B14" s="70">
        <f t="shared" si="1"/>
        <v>1415757.405</v>
      </c>
      <c r="C14" s="25">
        <f>C4-C5</f>
        <v>1641303.245</v>
      </c>
      <c r="D14" s="25">
        <f t="shared" ref="D14:N14" si="5">D4-D5</f>
        <v>-726806.33</v>
      </c>
      <c r="E14" s="25">
        <f t="shared" si="5"/>
        <v>12003.67</v>
      </c>
      <c r="F14" s="25">
        <f t="shared" si="5"/>
        <v>552996.11</v>
      </c>
      <c r="G14" s="25">
        <f t="shared" si="5"/>
        <v>-16094.98</v>
      </c>
      <c r="H14" s="25">
        <f t="shared" si="5"/>
        <v>-6806.33</v>
      </c>
      <c r="I14" s="25">
        <f t="shared" si="5"/>
        <v>-6806.33</v>
      </c>
      <c r="J14" s="25">
        <f t="shared" si="5"/>
        <v>-6806.33</v>
      </c>
      <c r="K14" s="25">
        <f t="shared" si="5"/>
        <v>-6806.33</v>
      </c>
      <c r="L14" s="25">
        <f t="shared" si="5"/>
        <v>-6806.33</v>
      </c>
      <c r="M14" s="25">
        <f t="shared" si="5"/>
        <v>-6806.33</v>
      </c>
      <c r="N14" s="25">
        <f t="shared" si="5"/>
        <v>-6806.33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WWR14" s="47"/>
      <c r="WWS14" s="47"/>
      <c r="WWT14" s="47"/>
      <c r="WWU14" s="47"/>
      <c r="WWV14" s="47"/>
      <c r="WWW14" s="47"/>
      <c r="WWX14" s="47"/>
      <c r="WWY14" s="47"/>
      <c r="WWZ14" s="47"/>
      <c r="WXA14" s="47"/>
      <c r="WXB14" s="47"/>
      <c r="WXC14" s="47"/>
      <c r="WXD14" s="47"/>
      <c r="WXE14" s="47"/>
      <c r="WXF14" s="47"/>
      <c r="WXG14" s="47"/>
      <c r="WXH14" s="47"/>
      <c r="WXI14" s="47"/>
      <c r="WXJ14" s="47"/>
      <c r="WXK14" s="47"/>
      <c r="WXL14" s="47"/>
      <c r="WXM14" s="47"/>
      <c r="WXN14" s="47"/>
      <c r="WXO14" s="47"/>
      <c r="WXP14" s="47"/>
      <c r="WXQ14" s="47"/>
      <c r="WXR14" s="47"/>
      <c r="WXS14" s="47"/>
      <c r="WXT14" s="47"/>
      <c r="WXU14" s="47"/>
      <c r="WXV14" s="47"/>
      <c r="WXW14" s="47"/>
      <c r="WXX14" s="47"/>
      <c r="WXY14" s="47"/>
      <c r="WXZ14" s="47"/>
      <c r="WYA14" s="47"/>
      <c r="WYB14" s="47"/>
      <c r="WYC14" s="47"/>
      <c r="WYD14" s="47"/>
      <c r="WYE14" s="47"/>
      <c r="WYF14" s="47"/>
      <c r="WYG14" s="47"/>
      <c r="WYH14" s="47"/>
      <c r="WYI14" s="47"/>
      <c r="WYJ14" s="47"/>
      <c r="WYK14" s="47"/>
      <c r="WYL14" s="47"/>
      <c r="WYM14" s="47"/>
      <c r="WYN14" s="47"/>
      <c r="WYO14" s="47"/>
      <c r="WYP14" s="47"/>
      <c r="WYQ14" s="47"/>
      <c r="WYR14" s="47"/>
      <c r="WYS14" s="47"/>
      <c r="WYT14" s="47"/>
      <c r="WYU14" s="47"/>
      <c r="WYV14" s="47"/>
      <c r="WYW14" s="47"/>
      <c r="WYX14" s="47"/>
      <c r="WYY14" s="47"/>
      <c r="WYZ14" s="47"/>
      <c r="WZA14" s="47"/>
      <c r="WZB14" s="47"/>
      <c r="WZC14" s="47"/>
      <c r="WZD14" s="47"/>
      <c r="WZE14" s="47"/>
      <c r="WZF14" s="47"/>
      <c r="WZG14" s="47"/>
      <c r="WZH14" s="47"/>
      <c r="WZI14" s="47"/>
      <c r="WZJ14" s="47"/>
      <c r="WZK14" s="47"/>
      <c r="WZL14" s="47"/>
      <c r="WZM14" s="47"/>
      <c r="WZN14" s="47"/>
      <c r="WZO14" s="47"/>
      <c r="WZP14" s="47"/>
      <c r="WZQ14" s="47"/>
      <c r="WZR14" s="47"/>
      <c r="WZS14" s="47"/>
      <c r="WZT14" s="47"/>
      <c r="WZU14" s="47"/>
      <c r="WZV14" s="47"/>
      <c r="WZW14" s="47"/>
      <c r="WZX14" s="47"/>
      <c r="WZY14" s="47"/>
      <c r="WZZ14" s="47"/>
      <c r="XAA14" s="47"/>
      <c r="XAB14" s="47"/>
      <c r="XAC14" s="47"/>
      <c r="XAD14" s="47"/>
      <c r="XAE14" s="47"/>
      <c r="XAF14" s="47"/>
      <c r="XAG14" s="47"/>
      <c r="XAH14" s="47"/>
      <c r="XAI14" s="47"/>
      <c r="XAJ14" s="47"/>
      <c r="XAK14" s="47"/>
      <c r="XAL14" s="47"/>
      <c r="XAM14" s="47"/>
      <c r="XAN14" s="47"/>
      <c r="XAO14" s="47"/>
      <c r="XAP14" s="47"/>
      <c r="XAQ14" s="47"/>
      <c r="XAR14" s="47"/>
      <c r="XAS14" s="47"/>
      <c r="XAT14" s="47"/>
      <c r="XAU14" s="47"/>
      <c r="XAV14" s="47"/>
      <c r="XAW14" s="47"/>
      <c r="XAX14" s="47"/>
      <c r="XAY14" s="47"/>
      <c r="XAZ14" s="47"/>
      <c r="XBA14" s="47"/>
      <c r="XBB14" s="47"/>
      <c r="XBC14" s="47"/>
      <c r="XBD14" s="47"/>
      <c r="XBE14" s="47"/>
      <c r="XBF14" s="47"/>
      <c r="XBG14" s="47"/>
      <c r="XBH14" s="47"/>
      <c r="XBI14" s="47"/>
      <c r="XBJ14" s="47"/>
      <c r="XBK14" s="47"/>
      <c r="XBL14" s="47"/>
      <c r="XBM14" s="47"/>
      <c r="XBN14" s="47"/>
      <c r="XBO14" s="47"/>
      <c r="XBP14" s="47"/>
      <c r="XBQ14" s="47"/>
      <c r="XBR14" s="47"/>
      <c r="XBS14" s="47"/>
      <c r="XBT14" s="47"/>
      <c r="XBU14" s="47"/>
      <c r="XBV14" s="47"/>
      <c r="XBW14" s="47"/>
      <c r="XBX14" s="47"/>
      <c r="XBY14" s="47"/>
      <c r="XBZ14" s="47"/>
      <c r="XCA14" s="47"/>
      <c r="XCB14" s="47"/>
      <c r="XCC14" s="47"/>
      <c r="XCD14" s="47"/>
      <c r="XCE14" s="47"/>
      <c r="XCF14" s="47"/>
      <c r="XCG14" s="47"/>
      <c r="XCH14" s="47"/>
      <c r="XCI14" s="47"/>
      <c r="XCJ14" s="47"/>
      <c r="XCK14" s="47"/>
      <c r="XCL14" s="47"/>
      <c r="XCM14" s="47"/>
      <c r="XCN14" s="47"/>
      <c r="XCO14" s="47"/>
      <c r="XCP14" s="47"/>
      <c r="XCQ14" s="47"/>
      <c r="XCR14" s="47"/>
      <c r="XCS14" s="47"/>
      <c r="XCT14" s="47"/>
      <c r="XCU14" s="47"/>
      <c r="XCV14" s="47"/>
      <c r="XCW14" s="47"/>
      <c r="XCX14" s="47"/>
      <c r="XCY14" s="47"/>
      <c r="XCZ14" s="47"/>
      <c r="XDA14" s="47"/>
      <c r="XDB14" s="47"/>
      <c r="XDC14" s="47"/>
      <c r="XDD14" s="47"/>
      <c r="XDE14" s="47"/>
      <c r="XDF14" s="47"/>
      <c r="XDG14" s="47"/>
      <c r="XDH14" s="47"/>
      <c r="XDI14" s="47"/>
      <c r="XDJ14" s="47"/>
      <c r="XDK14" s="47"/>
      <c r="XDL14" s="47"/>
      <c r="XDM14" s="47"/>
      <c r="XDN14" s="47"/>
      <c r="XDO14" s="47"/>
      <c r="XDP14" s="47"/>
      <c r="XDQ14" s="47"/>
      <c r="XDR14" s="47"/>
      <c r="XDS14" s="47"/>
      <c r="XDT14" s="47"/>
      <c r="XDU14" s="47"/>
      <c r="XDV14" s="47"/>
      <c r="XDW14" s="47"/>
      <c r="XDX14" s="47"/>
      <c r="XDY14" s="47"/>
      <c r="XDZ14" s="47"/>
      <c r="XEA14" s="47"/>
      <c r="XEB14" s="47"/>
      <c r="XEC14" s="47"/>
      <c r="XED14" s="47"/>
      <c r="XEE14" s="47"/>
      <c r="XEF14" s="47"/>
      <c r="XEG14" s="47"/>
      <c r="XEH14" s="47"/>
      <c r="XEI14" s="47"/>
      <c r="XEJ14" s="47"/>
      <c r="XEK14" s="47"/>
      <c r="XEL14" s="47"/>
      <c r="XEM14" s="47"/>
      <c r="XEN14" s="47"/>
      <c r="XEO14" s="47"/>
      <c r="XEP14" s="47"/>
      <c r="XEQ14" s="47"/>
      <c r="XER14" s="47"/>
      <c r="XES14" s="47"/>
      <c r="XET14" s="47"/>
      <c r="XEU14" s="47"/>
      <c r="XEV14" s="47"/>
      <c r="XEW14" s="47"/>
      <c r="XEX14" s="47"/>
      <c r="XEY14" s="47"/>
      <c r="XEZ14" s="47"/>
      <c r="XFA14" s="47"/>
      <c r="XFB14" s="47"/>
      <c r="XFC14" s="47"/>
      <c r="XFD14" s="47"/>
    </row>
  </sheetData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workbookViewId="0">
      <selection activeCell="J11" sqref="J11"/>
    </sheetView>
  </sheetViews>
  <sheetFormatPr defaultColWidth="9" defaultRowHeight="39" customHeight="1"/>
  <cols>
    <col min="1" max="1" width="18.875" customWidth="1"/>
    <col min="2" max="2" width="12.625" customWidth="1"/>
    <col min="3" max="3" width="13.625" customWidth="1"/>
    <col min="4" max="4" width="11" customWidth="1"/>
    <col min="5" max="5" width="11.5" customWidth="1"/>
    <col min="6" max="6" width="12" customWidth="1"/>
    <col min="7" max="14" width="10.375" customWidth="1"/>
  </cols>
  <sheetData>
    <row r="1" s="7" customFormat="1" customHeight="1" spans="1:26 16164:16384">
      <c r="A1" s="10" t="s">
        <v>112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WWR1" s="47"/>
      <c r="WWS1" s="47"/>
      <c r="WWT1" s="47"/>
      <c r="WWU1" s="47"/>
      <c r="WWV1" s="47"/>
      <c r="WWW1" s="47"/>
      <c r="WWX1" s="47"/>
      <c r="WWY1" s="47"/>
      <c r="WWZ1" s="47"/>
      <c r="WXA1" s="47"/>
      <c r="WXB1" s="47"/>
      <c r="WXC1" s="47"/>
      <c r="WXD1" s="47"/>
      <c r="WXE1" s="47"/>
      <c r="WXF1" s="47"/>
      <c r="WXG1" s="47"/>
      <c r="WXH1" s="47"/>
      <c r="WXI1" s="47"/>
      <c r="WXJ1" s="47"/>
      <c r="WXK1" s="47"/>
      <c r="WXL1" s="47"/>
      <c r="WXM1" s="47"/>
      <c r="WXN1" s="47"/>
      <c r="WXO1" s="47"/>
      <c r="WXP1" s="47"/>
      <c r="WXQ1" s="47"/>
      <c r="WXR1" s="47"/>
      <c r="WXS1" s="47"/>
      <c r="WXT1" s="47"/>
      <c r="WXU1" s="47"/>
      <c r="WXV1" s="47"/>
      <c r="WXW1" s="47"/>
      <c r="WXX1" s="47"/>
      <c r="WXY1" s="47"/>
      <c r="WXZ1" s="47"/>
      <c r="WYA1" s="47"/>
      <c r="WYB1" s="47"/>
      <c r="WYC1" s="47"/>
      <c r="WYD1" s="47"/>
      <c r="WYE1" s="47"/>
      <c r="WYF1" s="47"/>
      <c r="WYG1" s="47"/>
      <c r="WYH1" s="47"/>
      <c r="WYI1" s="47"/>
      <c r="WYJ1" s="47"/>
      <c r="WYK1" s="47"/>
      <c r="WYL1" s="47"/>
      <c r="WYM1" s="47"/>
      <c r="WYN1" s="47"/>
      <c r="WYO1" s="47"/>
      <c r="WYP1" s="47"/>
      <c r="WYQ1" s="47"/>
      <c r="WYR1" s="47"/>
      <c r="WYS1" s="47"/>
      <c r="WYT1" s="47"/>
      <c r="WYU1" s="47"/>
      <c r="WYV1" s="47"/>
      <c r="WYW1" s="47"/>
      <c r="WYX1" s="47"/>
      <c r="WYY1" s="47"/>
      <c r="WYZ1" s="47"/>
      <c r="WZA1" s="47"/>
      <c r="WZB1" s="47"/>
      <c r="WZC1" s="47"/>
      <c r="WZD1" s="47"/>
      <c r="WZE1" s="47"/>
      <c r="WZF1" s="47"/>
      <c r="WZG1" s="47"/>
      <c r="WZH1" s="47"/>
      <c r="WZI1" s="47"/>
      <c r="WZJ1" s="47"/>
      <c r="WZK1" s="47"/>
      <c r="WZL1" s="47"/>
      <c r="WZM1" s="47"/>
      <c r="WZN1" s="47"/>
      <c r="WZO1" s="47"/>
      <c r="WZP1" s="47"/>
      <c r="WZQ1" s="47"/>
      <c r="WZR1" s="47"/>
      <c r="WZS1" s="47"/>
      <c r="WZT1" s="47"/>
      <c r="WZU1" s="47"/>
      <c r="WZV1" s="47"/>
      <c r="WZW1" s="47"/>
      <c r="WZX1" s="47"/>
      <c r="WZY1" s="47"/>
      <c r="WZZ1" s="47"/>
      <c r="XAA1" s="47"/>
      <c r="XAB1" s="47"/>
      <c r="XAC1" s="47"/>
      <c r="XAD1" s="47"/>
      <c r="XAE1" s="47"/>
      <c r="XAF1" s="47"/>
      <c r="XAG1" s="47"/>
      <c r="XAH1" s="47"/>
      <c r="XAI1" s="47"/>
      <c r="XAJ1" s="47"/>
      <c r="XAK1" s="47"/>
      <c r="XAL1" s="47"/>
      <c r="XAM1" s="47"/>
      <c r="XAN1" s="47"/>
      <c r="XAO1" s="47"/>
      <c r="XAP1" s="47"/>
      <c r="XAQ1" s="47"/>
      <c r="XAR1" s="47"/>
      <c r="XAS1" s="47"/>
      <c r="XAT1" s="47"/>
      <c r="XAU1" s="47"/>
      <c r="XAV1" s="47"/>
      <c r="XAW1" s="47"/>
      <c r="XAX1" s="47"/>
      <c r="XAY1" s="47"/>
      <c r="XAZ1" s="47"/>
      <c r="XBA1" s="47"/>
      <c r="XBB1" s="47"/>
      <c r="XBC1" s="47"/>
      <c r="XBD1" s="47"/>
      <c r="XBE1" s="47"/>
      <c r="XBF1" s="47"/>
      <c r="XBG1" s="47"/>
      <c r="XBH1" s="47"/>
      <c r="XBI1" s="47"/>
      <c r="XBJ1" s="47"/>
      <c r="XBK1" s="47"/>
      <c r="XBL1" s="47"/>
      <c r="XBM1" s="47"/>
      <c r="XBN1" s="47"/>
      <c r="XBO1" s="47"/>
      <c r="XBP1" s="47"/>
      <c r="XBQ1" s="47"/>
      <c r="XBR1" s="47"/>
      <c r="XBS1" s="47"/>
      <c r="XBT1" s="47"/>
      <c r="XBU1" s="47"/>
      <c r="XBV1" s="47"/>
      <c r="XBW1" s="47"/>
      <c r="XBX1" s="47"/>
      <c r="XBY1" s="47"/>
      <c r="XBZ1" s="47"/>
      <c r="XCA1" s="47"/>
      <c r="XCB1" s="47"/>
      <c r="XCC1" s="47"/>
      <c r="XCD1" s="47"/>
      <c r="XCE1" s="47"/>
      <c r="XCF1" s="47"/>
      <c r="XCG1" s="47"/>
      <c r="XCH1" s="47"/>
      <c r="XCI1" s="47"/>
      <c r="XCJ1" s="47"/>
      <c r="XCK1" s="47"/>
      <c r="XCL1" s="47"/>
      <c r="XCM1" s="47"/>
      <c r="XCN1" s="47"/>
      <c r="XCO1" s="47"/>
      <c r="XCP1" s="47"/>
      <c r="XCQ1" s="47"/>
      <c r="XCR1" s="47"/>
      <c r="XCS1" s="47"/>
      <c r="XCT1" s="47"/>
      <c r="XCU1" s="47"/>
      <c r="XCV1" s="47"/>
      <c r="XCW1" s="47"/>
      <c r="XCX1" s="47"/>
      <c r="XCY1" s="47"/>
      <c r="XCZ1" s="47"/>
      <c r="XDA1" s="47"/>
      <c r="XDB1" s="47"/>
      <c r="XDC1" s="47"/>
      <c r="XDD1" s="47"/>
      <c r="XDE1" s="47"/>
      <c r="XDF1" s="47"/>
      <c r="XDG1" s="47"/>
      <c r="XDH1" s="47"/>
      <c r="XDI1" s="47"/>
      <c r="XDJ1" s="47"/>
      <c r="XDK1" s="47"/>
      <c r="XDL1" s="47"/>
      <c r="XDM1" s="47"/>
      <c r="XDN1" s="47"/>
      <c r="XDO1" s="47"/>
      <c r="XDP1" s="47"/>
      <c r="XDQ1" s="47"/>
      <c r="XDR1" s="47"/>
      <c r="XDS1" s="47"/>
      <c r="XDT1" s="47"/>
      <c r="XDU1" s="47"/>
      <c r="XDV1" s="47"/>
      <c r="XDW1" s="47"/>
      <c r="XDX1" s="47"/>
      <c r="XDY1" s="47"/>
      <c r="XDZ1" s="47"/>
      <c r="XEA1" s="47"/>
      <c r="XEB1" s="47"/>
      <c r="XEC1" s="47"/>
      <c r="XED1" s="47"/>
      <c r="XEE1" s="47"/>
      <c r="XEF1" s="47"/>
      <c r="XEG1" s="47"/>
      <c r="XEH1" s="47"/>
      <c r="XEI1" s="47"/>
      <c r="XEJ1" s="47"/>
      <c r="XEK1" s="47"/>
      <c r="XEL1" s="47"/>
      <c r="XEM1" s="47"/>
      <c r="XEN1" s="47"/>
      <c r="XEO1" s="47"/>
      <c r="XEP1" s="47"/>
      <c r="XEQ1" s="47"/>
      <c r="XER1" s="47"/>
      <c r="XES1" s="47"/>
      <c r="XET1" s="47"/>
      <c r="XEU1" s="47"/>
      <c r="XEV1" s="47"/>
      <c r="XEW1" s="47"/>
      <c r="XEX1" s="47"/>
      <c r="XEY1" s="47"/>
      <c r="XEZ1" s="47"/>
      <c r="XFA1" s="47"/>
      <c r="XFB1" s="47"/>
      <c r="XFC1" s="47"/>
      <c r="XFD1" s="47"/>
    </row>
    <row r="2" s="7" customFormat="1" customHeight="1" spans="1:26 16164:16384">
      <c r="A2" s="19" t="s">
        <v>113</v>
      </c>
      <c r="B2" s="10">
        <f t="shared" ref="B2:B14" si="0">SUM(C2:N2)</f>
        <v>0</v>
      </c>
      <c r="C2" s="10">
        <f>收入分配表!F12</f>
        <v>0</v>
      </c>
      <c r="D2" s="10">
        <f>收入分配表!I12</f>
        <v>0</v>
      </c>
      <c r="E2" s="10">
        <f>收入分配表!L12</f>
        <v>0</v>
      </c>
      <c r="F2" s="10">
        <f>收入分配表!O12</f>
        <v>0</v>
      </c>
      <c r="G2" s="10">
        <f>收入分配表!R12</f>
        <v>0</v>
      </c>
      <c r="H2" s="10">
        <f>收入分配表!U12</f>
        <v>0</v>
      </c>
      <c r="I2" s="10">
        <f>收入分配表!X12</f>
        <v>0</v>
      </c>
      <c r="J2" s="10">
        <f>收入分配表!AB12</f>
        <v>0</v>
      </c>
      <c r="K2" s="10">
        <f>收入分配表!AE12</f>
        <v>0</v>
      </c>
      <c r="L2" s="10">
        <f>收入分配表!AH12</f>
        <v>0</v>
      </c>
      <c r="M2" s="10">
        <f>收入分配表!AK12</f>
        <v>0</v>
      </c>
      <c r="N2" s="10">
        <f>收入分配表!AN12</f>
        <v>0</v>
      </c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WWR2" s="47"/>
      <c r="WWS2" s="47"/>
      <c r="WWT2" s="47"/>
      <c r="WWU2" s="47"/>
      <c r="WWV2" s="47"/>
      <c r="WWW2" s="47"/>
      <c r="WWX2" s="47"/>
      <c r="WWY2" s="47"/>
      <c r="WWZ2" s="47"/>
      <c r="WXA2" s="47"/>
      <c r="WXB2" s="47"/>
      <c r="WXC2" s="47"/>
      <c r="WXD2" s="47"/>
      <c r="WXE2" s="47"/>
      <c r="WXF2" s="47"/>
      <c r="WXG2" s="47"/>
      <c r="WXH2" s="47"/>
      <c r="WXI2" s="47"/>
      <c r="WXJ2" s="47"/>
      <c r="WXK2" s="47"/>
      <c r="WXL2" s="47"/>
      <c r="WXM2" s="47"/>
      <c r="WXN2" s="47"/>
      <c r="WXO2" s="47"/>
      <c r="WXP2" s="47"/>
      <c r="WXQ2" s="47"/>
      <c r="WXR2" s="47"/>
      <c r="WXS2" s="47"/>
      <c r="WXT2" s="47"/>
      <c r="WXU2" s="47"/>
      <c r="WXV2" s="47"/>
      <c r="WXW2" s="47"/>
      <c r="WXX2" s="47"/>
      <c r="WXY2" s="47"/>
      <c r="WXZ2" s="47"/>
      <c r="WYA2" s="47"/>
      <c r="WYB2" s="47"/>
      <c r="WYC2" s="47"/>
      <c r="WYD2" s="47"/>
      <c r="WYE2" s="47"/>
      <c r="WYF2" s="47"/>
      <c r="WYG2" s="47"/>
      <c r="WYH2" s="47"/>
      <c r="WYI2" s="47"/>
      <c r="WYJ2" s="47"/>
      <c r="WYK2" s="47"/>
      <c r="WYL2" s="47"/>
      <c r="WYM2" s="47"/>
      <c r="WYN2" s="47"/>
      <c r="WYO2" s="47"/>
      <c r="WYP2" s="47"/>
      <c r="WYQ2" s="47"/>
      <c r="WYR2" s="47"/>
      <c r="WYS2" s="47"/>
      <c r="WYT2" s="47"/>
      <c r="WYU2" s="47"/>
      <c r="WYV2" s="47"/>
      <c r="WYW2" s="47"/>
      <c r="WYX2" s="47"/>
      <c r="WYY2" s="47"/>
      <c r="WYZ2" s="47"/>
      <c r="WZA2" s="47"/>
      <c r="WZB2" s="47"/>
      <c r="WZC2" s="47"/>
      <c r="WZD2" s="47"/>
      <c r="WZE2" s="47"/>
      <c r="WZF2" s="47"/>
      <c r="WZG2" s="47"/>
      <c r="WZH2" s="47"/>
      <c r="WZI2" s="47"/>
      <c r="WZJ2" s="47"/>
      <c r="WZK2" s="47"/>
      <c r="WZL2" s="47"/>
      <c r="WZM2" s="47"/>
      <c r="WZN2" s="47"/>
      <c r="WZO2" s="47"/>
      <c r="WZP2" s="47"/>
      <c r="WZQ2" s="47"/>
      <c r="WZR2" s="47"/>
      <c r="WZS2" s="47"/>
      <c r="WZT2" s="47"/>
      <c r="WZU2" s="47"/>
      <c r="WZV2" s="47"/>
      <c r="WZW2" s="47"/>
      <c r="WZX2" s="47"/>
      <c r="WZY2" s="47"/>
      <c r="WZZ2" s="47"/>
      <c r="XAA2" s="47"/>
      <c r="XAB2" s="47"/>
      <c r="XAC2" s="47"/>
      <c r="XAD2" s="47"/>
      <c r="XAE2" s="47"/>
      <c r="XAF2" s="47"/>
      <c r="XAG2" s="47"/>
      <c r="XAH2" s="47"/>
      <c r="XAI2" s="47"/>
      <c r="XAJ2" s="47"/>
      <c r="XAK2" s="47"/>
      <c r="XAL2" s="47"/>
      <c r="XAM2" s="47"/>
      <c r="XAN2" s="47"/>
      <c r="XAO2" s="47"/>
      <c r="XAP2" s="47"/>
      <c r="XAQ2" s="47"/>
      <c r="XAR2" s="47"/>
      <c r="XAS2" s="47"/>
      <c r="XAT2" s="47"/>
      <c r="XAU2" s="47"/>
      <c r="XAV2" s="47"/>
      <c r="XAW2" s="47"/>
      <c r="XAX2" s="47"/>
      <c r="XAY2" s="47"/>
      <c r="XAZ2" s="47"/>
      <c r="XBA2" s="47"/>
      <c r="XBB2" s="47"/>
      <c r="XBC2" s="47"/>
      <c r="XBD2" s="47"/>
      <c r="XBE2" s="47"/>
      <c r="XBF2" s="47"/>
      <c r="XBG2" s="47"/>
      <c r="XBH2" s="47"/>
      <c r="XBI2" s="47"/>
      <c r="XBJ2" s="47"/>
      <c r="XBK2" s="47"/>
      <c r="XBL2" s="47"/>
      <c r="XBM2" s="47"/>
      <c r="XBN2" s="47"/>
      <c r="XBO2" s="47"/>
      <c r="XBP2" s="47"/>
      <c r="XBQ2" s="47"/>
      <c r="XBR2" s="47"/>
      <c r="XBS2" s="47"/>
      <c r="XBT2" s="47"/>
      <c r="XBU2" s="47"/>
      <c r="XBV2" s="47"/>
      <c r="XBW2" s="47"/>
      <c r="XBX2" s="47"/>
      <c r="XBY2" s="47"/>
      <c r="XBZ2" s="47"/>
      <c r="XCA2" s="47"/>
      <c r="XCB2" s="47"/>
      <c r="XCC2" s="47"/>
      <c r="XCD2" s="47"/>
      <c r="XCE2" s="47"/>
      <c r="XCF2" s="47"/>
      <c r="XCG2" s="47"/>
      <c r="XCH2" s="47"/>
      <c r="XCI2" s="47"/>
      <c r="XCJ2" s="47"/>
      <c r="XCK2" s="47"/>
      <c r="XCL2" s="47"/>
      <c r="XCM2" s="47"/>
      <c r="XCN2" s="47"/>
      <c r="XCO2" s="47"/>
      <c r="XCP2" s="47"/>
      <c r="XCQ2" s="47"/>
      <c r="XCR2" s="47"/>
      <c r="XCS2" s="47"/>
      <c r="XCT2" s="47"/>
      <c r="XCU2" s="47"/>
      <c r="XCV2" s="47"/>
      <c r="XCW2" s="47"/>
      <c r="XCX2" s="47"/>
      <c r="XCY2" s="47"/>
      <c r="XCZ2" s="47"/>
      <c r="XDA2" s="47"/>
      <c r="XDB2" s="47"/>
      <c r="XDC2" s="47"/>
      <c r="XDD2" s="47"/>
      <c r="XDE2" s="47"/>
      <c r="XDF2" s="47"/>
      <c r="XDG2" s="47"/>
      <c r="XDH2" s="47"/>
      <c r="XDI2" s="47"/>
      <c r="XDJ2" s="47"/>
      <c r="XDK2" s="47"/>
      <c r="XDL2" s="47"/>
      <c r="XDM2" s="47"/>
      <c r="XDN2" s="47"/>
      <c r="XDO2" s="47"/>
      <c r="XDP2" s="47"/>
      <c r="XDQ2" s="47"/>
      <c r="XDR2" s="47"/>
      <c r="XDS2" s="47"/>
      <c r="XDT2" s="47"/>
      <c r="XDU2" s="47"/>
      <c r="XDV2" s="47"/>
      <c r="XDW2" s="47"/>
      <c r="XDX2" s="47"/>
      <c r="XDY2" s="47"/>
      <c r="XDZ2" s="47"/>
      <c r="XEA2" s="47"/>
      <c r="XEB2" s="47"/>
      <c r="XEC2" s="47"/>
      <c r="XED2" s="47"/>
      <c r="XEE2" s="47"/>
      <c r="XEF2" s="47"/>
      <c r="XEG2" s="47"/>
      <c r="XEH2" s="47"/>
      <c r="XEI2" s="47"/>
      <c r="XEJ2" s="47"/>
      <c r="XEK2" s="47"/>
      <c r="XEL2" s="47"/>
      <c r="XEM2" s="47"/>
      <c r="XEN2" s="47"/>
      <c r="XEO2" s="47"/>
      <c r="XEP2" s="47"/>
      <c r="XEQ2" s="47"/>
      <c r="XER2" s="47"/>
      <c r="XES2" s="47"/>
      <c r="XET2" s="47"/>
      <c r="XEU2" s="47"/>
      <c r="XEV2" s="47"/>
      <c r="XEW2" s="47"/>
      <c r="XEX2" s="47"/>
      <c r="XEY2" s="47"/>
      <c r="XEZ2" s="47"/>
      <c r="XFA2" s="47"/>
      <c r="XFB2" s="47"/>
      <c r="XFC2" s="47"/>
      <c r="XFD2" s="47"/>
    </row>
    <row r="3" s="7" customFormat="1" ht="35" customHeight="1" spans="1:26 16164:16384">
      <c r="A3" s="19" t="s">
        <v>90</v>
      </c>
      <c r="B3" s="10">
        <f t="shared" si="0"/>
        <v>138582.68</v>
      </c>
      <c r="C3" s="44"/>
      <c r="D3" s="44">
        <v>110000</v>
      </c>
      <c r="E3" s="44"/>
      <c r="F3" s="44"/>
      <c r="G3" s="44">
        <f>570+780+4632.68+7800+4800+10000</f>
        <v>28582.68</v>
      </c>
      <c r="H3" s="44"/>
      <c r="I3" s="69"/>
      <c r="J3" s="44"/>
      <c r="K3" s="44"/>
      <c r="L3" s="44"/>
      <c r="M3" s="44"/>
      <c r="N3" s="4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  <c r="XFB3" s="47"/>
      <c r="XFC3" s="47"/>
      <c r="XFD3" s="47"/>
    </row>
    <row r="4" s="7" customFormat="1" ht="35" customHeight="1" spans="1:26 16164:16384">
      <c r="A4" s="19" t="s">
        <v>114</v>
      </c>
      <c r="B4" s="10">
        <f t="shared" si="0"/>
        <v>138582.68</v>
      </c>
      <c r="C4" s="10">
        <f t="shared" ref="C4:N4" si="1">SUM(C2:C3)</f>
        <v>0</v>
      </c>
      <c r="D4" s="10">
        <f t="shared" si="1"/>
        <v>110000</v>
      </c>
      <c r="E4" s="10">
        <f t="shared" si="1"/>
        <v>0</v>
      </c>
      <c r="F4" s="10">
        <f t="shared" si="1"/>
        <v>0</v>
      </c>
      <c r="G4" s="10">
        <f t="shared" si="1"/>
        <v>28582.68</v>
      </c>
      <c r="H4" s="10">
        <f t="shared" si="1"/>
        <v>0</v>
      </c>
      <c r="I4" s="10">
        <f t="shared" si="1"/>
        <v>0</v>
      </c>
      <c r="J4" s="10">
        <f t="shared" si="1"/>
        <v>0</v>
      </c>
      <c r="K4" s="10">
        <f t="shared" si="1"/>
        <v>0</v>
      </c>
      <c r="L4" s="10">
        <f t="shared" si="1"/>
        <v>0</v>
      </c>
      <c r="M4" s="10">
        <f t="shared" si="1"/>
        <v>0</v>
      </c>
      <c r="N4" s="10">
        <f t="shared" si="1"/>
        <v>0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  <c r="XER4" s="47"/>
      <c r="XES4" s="47"/>
      <c r="XET4" s="47"/>
      <c r="XEU4" s="47"/>
      <c r="XEV4" s="47"/>
      <c r="XEW4" s="47"/>
      <c r="XEX4" s="47"/>
      <c r="XEY4" s="47"/>
      <c r="XEZ4" s="47"/>
      <c r="XFA4" s="47"/>
      <c r="XFB4" s="47"/>
      <c r="XFC4" s="47"/>
      <c r="XFD4" s="47"/>
    </row>
    <row r="5" s="7" customFormat="1" customHeight="1" spans="1:26 16164:16384">
      <c r="A5" s="20" t="s">
        <v>115</v>
      </c>
      <c r="B5" s="10">
        <f t="shared" si="0"/>
        <v>27918.99</v>
      </c>
      <c r="C5" s="14">
        <f t="shared" ref="C5:N5" si="2">C9+C13</f>
        <v>0</v>
      </c>
      <c r="D5" s="14">
        <f t="shared" si="2"/>
        <v>8306.33</v>
      </c>
      <c r="E5" s="14">
        <f t="shared" si="2"/>
        <v>8306.33</v>
      </c>
      <c r="F5" s="14">
        <f t="shared" si="2"/>
        <v>11306.33</v>
      </c>
      <c r="G5" s="14">
        <f t="shared" si="2"/>
        <v>0</v>
      </c>
      <c r="H5" s="14">
        <f t="shared" si="2"/>
        <v>0</v>
      </c>
      <c r="I5" s="14">
        <f t="shared" si="2"/>
        <v>0</v>
      </c>
      <c r="J5" s="14">
        <f t="shared" si="2"/>
        <v>0</v>
      </c>
      <c r="K5" s="14">
        <f t="shared" si="2"/>
        <v>0</v>
      </c>
      <c r="L5" s="14">
        <f t="shared" si="2"/>
        <v>0</v>
      </c>
      <c r="M5" s="14">
        <f t="shared" si="2"/>
        <v>0</v>
      </c>
      <c r="N5" s="14">
        <f t="shared" si="2"/>
        <v>0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WWR5" s="47"/>
      <c r="WWS5" s="47"/>
      <c r="WWT5" s="47"/>
      <c r="WWU5" s="47"/>
      <c r="WWV5" s="47"/>
      <c r="WWW5" s="47"/>
      <c r="WWX5" s="47"/>
      <c r="WWY5" s="47"/>
      <c r="WWZ5" s="47"/>
      <c r="WXA5" s="47"/>
      <c r="WXB5" s="47"/>
      <c r="WXC5" s="47"/>
      <c r="WXD5" s="47"/>
      <c r="WXE5" s="47"/>
      <c r="WXF5" s="47"/>
      <c r="WXG5" s="47"/>
      <c r="WXH5" s="47"/>
      <c r="WXI5" s="47"/>
      <c r="WXJ5" s="47"/>
      <c r="WXK5" s="47"/>
      <c r="WXL5" s="47"/>
      <c r="WXM5" s="47"/>
      <c r="WXN5" s="47"/>
      <c r="WXO5" s="47"/>
      <c r="WXP5" s="47"/>
      <c r="WXQ5" s="47"/>
      <c r="WXR5" s="47"/>
      <c r="WXS5" s="47"/>
      <c r="WXT5" s="47"/>
      <c r="WXU5" s="47"/>
      <c r="WXV5" s="47"/>
      <c r="WXW5" s="47"/>
      <c r="WXX5" s="47"/>
      <c r="WXY5" s="47"/>
      <c r="WXZ5" s="47"/>
      <c r="WYA5" s="47"/>
      <c r="WYB5" s="47"/>
      <c r="WYC5" s="47"/>
      <c r="WYD5" s="47"/>
      <c r="WYE5" s="47"/>
      <c r="WYF5" s="47"/>
      <c r="WYG5" s="47"/>
      <c r="WYH5" s="47"/>
      <c r="WYI5" s="47"/>
      <c r="WYJ5" s="47"/>
      <c r="WYK5" s="47"/>
      <c r="WYL5" s="47"/>
      <c r="WYM5" s="47"/>
      <c r="WYN5" s="47"/>
      <c r="WYO5" s="47"/>
      <c r="WYP5" s="47"/>
      <c r="WYQ5" s="47"/>
      <c r="WYR5" s="47"/>
      <c r="WYS5" s="47"/>
      <c r="WYT5" s="47"/>
      <c r="WYU5" s="47"/>
      <c r="WYV5" s="47"/>
      <c r="WYW5" s="47"/>
      <c r="WYX5" s="47"/>
      <c r="WYY5" s="47"/>
      <c r="WYZ5" s="47"/>
      <c r="WZA5" s="47"/>
      <c r="WZB5" s="47"/>
      <c r="WZC5" s="47"/>
      <c r="WZD5" s="47"/>
      <c r="WZE5" s="47"/>
      <c r="WZF5" s="47"/>
      <c r="WZG5" s="47"/>
      <c r="WZH5" s="47"/>
      <c r="WZI5" s="47"/>
      <c r="WZJ5" s="47"/>
      <c r="WZK5" s="47"/>
      <c r="WZL5" s="47"/>
      <c r="WZM5" s="47"/>
      <c r="WZN5" s="47"/>
      <c r="WZO5" s="47"/>
      <c r="WZP5" s="47"/>
      <c r="WZQ5" s="47"/>
      <c r="WZR5" s="47"/>
      <c r="WZS5" s="47"/>
      <c r="WZT5" s="47"/>
      <c r="WZU5" s="47"/>
      <c r="WZV5" s="47"/>
      <c r="WZW5" s="47"/>
      <c r="WZX5" s="47"/>
      <c r="WZY5" s="47"/>
      <c r="WZZ5" s="47"/>
      <c r="XAA5" s="47"/>
      <c r="XAB5" s="47"/>
      <c r="XAC5" s="47"/>
      <c r="XAD5" s="47"/>
      <c r="XAE5" s="47"/>
      <c r="XAF5" s="47"/>
      <c r="XAG5" s="47"/>
      <c r="XAH5" s="47"/>
      <c r="XAI5" s="47"/>
      <c r="XAJ5" s="47"/>
      <c r="XAK5" s="47"/>
      <c r="XAL5" s="47"/>
      <c r="XAM5" s="47"/>
      <c r="XAN5" s="47"/>
      <c r="XAO5" s="47"/>
      <c r="XAP5" s="47"/>
      <c r="XAQ5" s="47"/>
      <c r="XAR5" s="47"/>
      <c r="XAS5" s="47"/>
      <c r="XAT5" s="47"/>
      <c r="XAU5" s="47"/>
      <c r="XAV5" s="47"/>
      <c r="XAW5" s="47"/>
      <c r="XAX5" s="47"/>
      <c r="XAY5" s="47"/>
      <c r="XAZ5" s="47"/>
      <c r="XBA5" s="47"/>
      <c r="XBB5" s="47"/>
      <c r="XBC5" s="47"/>
      <c r="XBD5" s="47"/>
      <c r="XBE5" s="47"/>
      <c r="XBF5" s="47"/>
      <c r="XBG5" s="47"/>
      <c r="XBH5" s="47"/>
      <c r="XBI5" s="47"/>
      <c r="XBJ5" s="47"/>
      <c r="XBK5" s="47"/>
      <c r="XBL5" s="47"/>
      <c r="XBM5" s="47"/>
      <c r="XBN5" s="47"/>
      <c r="XBO5" s="47"/>
      <c r="XBP5" s="47"/>
      <c r="XBQ5" s="47"/>
      <c r="XBR5" s="47"/>
      <c r="XBS5" s="47"/>
      <c r="XBT5" s="47"/>
      <c r="XBU5" s="47"/>
      <c r="XBV5" s="47"/>
      <c r="XBW5" s="47"/>
      <c r="XBX5" s="47"/>
      <c r="XBY5" s="47"/>
      <c r="XBZ5" s="47"/>
      <c r="XCA5" s="47"/>
      <c r="XCB5" s="47"/>
      <c r="XCC5" s="47"/>
      <c r="XCD5" s="47"/>
      <c r="XCE5" s="47"/>
      <c r="XCF5" s="47"/>
      <c r="XCG5" s="47"/>
      <c r="XCH5" s="47"/>
      <c r="XCI5" s="47"/>
      <c r="XCJ5" s="47"/>
      <c r="XCK5" s="47"/>
      <c r="XCL5" s="47"/>
      <c r="XCM5" s="47"/>
      <c r="XCN5" s="47"/>
      <c r="XCO5" s="47"/>
      <c r="XCP5" s="47"/>
      <c r="XCQ5" s="47"/>
      <c r="XCR5" s="47"/>
      <c r="XCS5" s="47"/>
      <c r="XCT5" s="47"/>
      <c r="XCU5" s="47"/>
      <c r="XCV5" s="47"/>
      <c r="XCW5" s="47"/>
      <c r="XCX5" s="47"/>
      <c r="XCY5" s="47"/>
      <c r="XCZ5" s="47"/>
      <c r="XDA5" s="47"/>
      <c r="XDB5" s="47"/>
      <c r="XDC5" s="47"/>
      <c r="XDD5" s="47"/>
      <c r="XDE5" s="47"/>
      <c r="XDF5" s="47"/>
      <c r="XDG5" s="47"/>
      <c r="XDH5" s="47"/>
      <c r="XDI5" s="47"/>
      <c r="XDJ5" s="47"/>
      <c r="XDK5" s="47"/>
      <c r="XDL5" s="47"/>
      <c r="XDM5" s="47"/>
      <c r="XDN5" s="47"/>
      <c r="XDO5" s="47"/>
      <c r="XDP5" s="47"/>
      <c r="XDQ5" s="47"/>
      <c r="XDR5" s="47"/>
      <c r="XDS5" s="47"/>
      <c r="XDT5" s="47"/>
      <c r="XDU5" s="47"/>
      <c r="XDV5" s="47"/>
      <c r="XDW5" s="47"/>
      <c r="XDX5" s="47"/>
      <c r="XDY5" s="47"/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/>
      <c r="XEP5" s="47"/>
      <c r="XEQ5" s="47"/>
      <c r="XER5" s="47"/>
      <c r="XES5" s="47"/>
      <c r="XET5" s="47"/>
      <c r="XEU5" s="47"/>
      <c r="XEV5" s="47"/>
      <c r="XEW5" s="47"/>
      <c r="XEX5" s="47"/>
      <c r="XEY5" s="47"/>
      <c r="XEZ5" s="47"/>
      <c r="XFA5" s="47"/>
      <c r="XFB5" s="47"/>
      <c r="XFC5" s="47"/>
      <c r="XFD5" s="47"/>
    </row>
    <row r="6" s="7" customFormat="1" customHeight="1" spans="1:26 16164:16384">
      <c r="A6" s="23" t="s">
        <v>93</v>
      </c>
      <c r="B6" s="10">
        <f t="shared" si="0"/>
        <v>24000</v>
      </c>
      <c r="C6" s="24"/>
      <c r="D6" s="24">
        <v>7000</v>
      </c>
      <c r="E6" s="24">
        <v>7000</v>
      </c>
      <c r="F6" s="24">
        <v>10000</v>
      </c>
      <c r="G6" s="24"/>
      <c r="H6" s="24"/>
      <c r="I6" s="24"/>
      <c r="J6" s="24"/>
      <c r="K6" s="24"/>
      <c r="L6" s="24"/>
      <c r="M6" s="24"/>
      <c r="N6" s="24"/>
      <c r="O6" s="21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WWR6" s="47"/>
      <c r="WWS6" s="47"/>
      <c r="WWT6" s="47"/>
      <c r="WWU6" s="47"/>
      <c r="WWV6" s="47"/>
      <c r="WWW6" s="47"/>
      <c r="WWX6" s="47"/>
      <c r="WWY6" s="47"/>
      <c r="WWZ6" s="47"/>
      <c r="WXA6" s="47"/>
      <c r="WXB6" s="47"/>
      <c r="WXC6" s="47"/>
      <c r="WXD6" s="47"/>
      <c r="WXE6" s="47"/>
      <c r="WXF6" s="47"/>
      <c r="WXG6" s="47"/>
      <c r="WXH6" s="47"/>
      <c r="WXI6" s="47"/>
      <c r="WXJ6" s="47"/>
      <c r="WXK6" s="47"/>
      <c r="WXL6" s="47"/>
      <c r="WXM6" s="47"/>
      <c r="WXN6" s="47"/>
      <c r="WXO6" s="47"/>
      <c r="WXP6" s="47"/>
      <c r="WXQ6" s="47"/>
      <c r="WXR6" s="47"/>
      <c r="WXS6" s="47"/>
      <c r="WXT6" s="47"/>
      <c r="WXU6" s="47"/>
      <c r="WXV6" s="47"/>
      <c r="WXW6" s="47"/>
      <c r="WXX6" s="47"/>
      <c r="WXY6" s="47"/>
      <c r="WXZ6" s="47"/>
      <c r="WYA6" s="47"/>
      <c r="WYB6" s="47"/>
      <c r="WYC6" s="47"/>
      <c r="WYD6" s="47"/>
      <c r="WYE6" s="47"/>
      <c r="WYF6" s="47"/>
      <c r="WYG6" s="47"/>
      <c r="WYH6" s="47"/>
      <c r="WYI6" s="47"/>
      <c r="WYJ6" s="47"/>
      <c r="WYK6" s="47"/>
      <c r="WYL6" s="47"/>
      <c r="WYM6" s="47"/>
      <c r="WYN6" s="47"/>
      <c r="WYO6" s="47"/>
      <c r="WYP6" s="47"/>
      <c r="WYQ6" s="47"/>
      <c r="WYR6" s="47"/>
      <c r="WYS6" s="47"/>
      <c r="WYT6" s="47"/>
      <c r="WYU6" s="47"/>
      <c r="WYV6" s="47"/>
      <c r="WYW6" s="47"/>
      <c r="WYX6" s="47"/>
      <c r="WYY6" s="47"/>
      <c r="WYZ6" s="47"/>
      <c r="WZA6" s="47"/>
      <c r="WZB6" s="47"/>
      <c r="WZC6" s="47"/>
      <c r="WZD6" s="47"/>
      <c r="WZE6" s="47"/>
      <c r="WZF6" s="47"/>
      <c r="WZG6" s="47"/>
      <c r="WZH6" s="47"/>
      <c r="WZI6" s="47"/>
      <c r="WZJ6" s="47"/>
      <c r="WZK6" s="47"/>
      <c r="WZL6" s="47"/>
      <c r="WZM6" s="47"/>
      <c r="WZN6" s="47"/>
      <c r="WZO6" s="47"/>
      <c r="WZP6" s="47"/>
      <c r="WZQ6" s="47"/>
      <c r="WZR6" s="47"/>
      <c r="WZS6" s="47"/>
      <c r="WZT6" s="47"/>
      <c r="WZU6" s="47"/>
      <c r="WZV6" s="47"/>
      <c r="WZW6" s="47"/>
      <c r="WZX6" s="47"/>
      <c r="WZY6" s="47"/>
      <c r="WZZ6" s="47"/>
      <c r="XAA6" s="47"/>
      <c r="XAB6" s="47"/>
      <c r="XAC6" s="47"/>
      <c r="XAD6" s="47"/>
      <c r="XAE6" s="47"/>
      <c r="XAF6" s="47"/>
      <c r="XAG6" s="47"/>
      <c r="XAH6" s="47"/>
      <c r="XAI6" s="47"/>
      <c r="XAJ6" s="47"/>
      <c r="XAK6" s="47"/>
      <c r="XAL6" s="47"/>
      <c r="XAM6" s="47"/>
      <c r="XAN6" s="47"/>
      <c r="XAO6" s="47"/>
      <c r="XAP6" s="47"/>
      <c r="XAQ6" s="47"/>
      <c r="XAR6" s="47"/>
      <c r="XAS6" s="47"/>
      <c r="XAT6" s="47"/>
      <c r="XAU6" s="47"/>
      <c r="XAV6" s="47"/>
      <c r="XAW6" s="47"/>
      <c r="XAX6" s="47"/>
      <c r="XAY6" s="47"/>
      <c r="XAZ6" s="47"/>
      <c r="XBA6" s="47"/>
      <c r="XBB6" s="47"/>
      <c r="XBC6" s="47"/>
      <c r="XBD6" s="47"/>
      <c r="XBE6" s="47"/>
      <c r="XBF6" s="47"/>
      <c r="XBG6" s="47"/>
      <c r="XBH6" s="47"/>
      <c r="XBI6" s="47"/>
      <c r="XBJ6" s="47"/>
      <c r="XBK6" s="47"/>
      <c r="XBL6" s="47"/>
      <c r="XBM6" s="47"/>
      <c r="XBN6" s="47"/>
      <c r="XBO6" s="47"/>
      <c r="XBP6" s="47"/>
      <c r="XBQ6" s="47"/>
      <c r="XBR6" s="47"/>
      <c r="XBS6" s="47"/>
      <c r="XBT6" s="47"/>
      <c r="XBU6" s="47"/>
      <c r="XBV6" s="47"/>
      <c r="XBW6" s="47"/>
      <c r="XBX6" s="47"/>
      <c r="XBY6" s="47"/>
      <c r="XBZ6" s="47"/>
      <c r="XCA6" s="47"/>
      <c r="XCB6" s="47"/>
      <c r="XCC6" s="47"/>
      <c r="XCD6" s="47"/>
      <c r="XCE6" s="47"/>
      <c r="XCF6" s="47"/>
      <c r="XCG6" s="47"/>
      <c r="XCH6" s="47"/>
      <c r="XCI6" s="47"/>
      <c r="XCJ6" s="47"/>
      <c r="XCK6" s="47"/>
      <c r="XCL6" s="47"/>
      <c r="XCM6" s="47"/>
      <c r="XCN6" s="47"/>
      <c r="XCO6" s="47"/>
      <c r="XCP6" s="47"/>
      <c r="XCQ6" s="47"/>
      <c r="XCR6" s="47"/>
      <c r="XCS6" s="47"/>
      <c r="XCT6" s="47"/>
      <c r="XCU6" s="47"/>
      <c r="XCV6" s="47"/>
      <c r="XCW6" s="47"/>
      <c r="XCX6" s="47"/>
      <c r="XCY6" s="47"/>
      <c r="XCZ6" s="47"/>
      <c r="XDA6" s="47"/>
      <c r="XDB6" s="47"/>
      <c r="XDC6" s="47"/>
      <c r="XDD6" s="47"/>
      <c r="XDE6" s="47"/>
      <c r="XDF6" s="47"/>
      <c r="XDG6" s="47"/>
      <c r="XDH6" s="47"/>
      <c r="XDI6" s="47"/>
      <c r="XDJ6" s="47"/>
      <c r="XDK6" s="47"/>
      <c r="XDL6" s="47"/>
      <c r="XDM6" s="47"/>
      <c r="XDN6" s="47"/>
      <c r="XDO6" s="47"/>
      <c r="XDP6" s="47"/>
      <c r="XDQ6" s="47"/>
      <c r="XDR6" s="47"/>
      <c r="XDS6" s="47"/>
      <c r="XDT6" s="47"/>
      <c r="XDU6" s="47"/>
      <c r="XDV6" s="47"/>
      <c r="XDW6" s="47"/>
      <c r="XDX6" s="47"/>
      <c r="XDY6" s="47"/>
      <c r="XDZ6" s="47"/>
      <c r="XEA6" s="47"/>
      <c r="XEB6" s="47"/>
      <c r="XEC6" s="47"/>
      <c r="XED6" s="47"/>
      <c r="XEE6" s="47"/>
      <c r="XEF6" s="47"/>
      <c r="XEG6" s="47"/>
      <c r="XEH6" s="47"/>
      <c r="XEI6" s="47"/>
      <c r="XEJ6" s="47"/>
      <c r="XEK6" s="47"/>
      <c r="XEL6" s="47"/>
      <c r="XEM6" s="47"/>
      <c r="XEN6" s="47"/>
      <c r="XEO6" s="47"/>
      <c r="XEP6" s="47"/>
      <c r="XEQ6" s="47"/>
      <c r="XER6" s="47"/>
      <c r="XES6" s="47"/>
      <c r="XET6" s="47"/>
      <c r="XEU6" s="47"/>
      <c r="XEV6" s="47"/>
      <c r="XEW6" s="47"/>
      <c r="XEX6" s="47"/>
      <c r="XEY6" s="47"/>
      <c r="XEZ6" s="47"/>
      <c r="XFA6" s="47"/>
      <c r="XFB6" s="47"/>
      <c r="XFC6" s="47"/>
      <c r="XFD6" s="47"/>
    </row>
    <row r="7" s="7" customFormat="1" customHeight="1" spans="1:26 16164:16384">
      <c r="A7" s="23" t="s">
        <v>94</v>
      </c>
      <c r="B7" s="10">
        <f t="shared" si="0"/>
        <v>3918.99</v>
      </c>
      <c r="C7" s="24"/>
      <c r="D7" s="24">
        <v>1306.33</v>
      </c>
      <c r="E7" s="24">
        <v>1306.33</v>
      </c>
      <c r="F7" s="24">
        <v>1306.33</v>
      </c>
      <c r="G7" s="24"/>
      <c r="H7" s="24"/>
      <c r="I7" s="24"/>
      <c r="J7" s="24"/>
      <c r="K7" s="24"/>
      <c r="L7" s="24"/>
      <c r="M7" s="24"/>
      <c r="N7" s="24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WWR7" s="47"/>
      <c r="WWS7" s="47"/>
      <c r="WWT7" s="47"/>
      <c r="WWU7" s="47"/>
      <c r="WWV7" s="47"/>
      <c r="WWW7" s="47"/>
      <c r="WWX7" s="47"/>
      <c r="WWY7" s="47"/>
      <c r="WWZ7" s="47"/>
      <c r="WXA7" s="47"/>
      <c r="WXB7" s="47"/>
      <c r="WXC7" s="47"/>
      <c r="WXD7" s="47"/>
      <c r="WXE7" s="47"/>
      <c r="WXF7" s="47"/>
      <c r="WXG7" s="47"/>
      <c r="WXH7" s="47"/>
      <c r="WXI7" s="47"/>
      <c r="WXJ7" s="47"/>
      <c r="WXK7" s="47"/>
      <c r="WXL7" s="47"/>
      <c r="WXM7" s="47"/>
      <c r="WXN7" s="47"/>
      <c r="WXO7" s="47"/>
      <c r="WXP7" s="47"/>
      <c r="WXQ7" s="47"/>
      <c r="WXR7" s="47"/>
      <c r="WXS7" s="47"/>
      <c r="WXT7" s="47"/>
      <c r="WXU7" s="47"/>
      <c r="WXV7" s="47"/>
      <c r="WXW7" s="47"/>
      <c r="WXX7" s="47"/>
      <c r="WXY7" s="47"/>
      <c r="WXZ7" s="47"/>
      <c r="WYA7" s="47"/>
      <c r="WYB7" s="47"/>
      <c r="WYC7" s="47"/>
      <c r="WYD7" s="47"/>
      <c r="WYE7" s="47"/>
      <c r="WYF7" s="47"/>
      <c r="WYG7" s="47"/>
      <c r="WYH7" s="47"/>
      <c r="WYI7" s="47"/>
      <c r="WYJ7" s="47"/>
      <c r="WYK7" s="47"/>
      <c r="WYL7" s="47"/>
      <c r="WYM7" s="47"/>
      <c r="WYN7" s="47"/>
      <c r="WYO7" s="47"/>
      <c r="WYP7" s="47"/>
      <c r="WYQ7" s="47"/>
      <c r="WYR7" s="47"/>
      <c r="WYS7" s="47"/>
      <c r="WYT7" s="47"/>
      <c r="WYU7" s="47"/>
      <c r="WYV7" s="47"/>
      <c r="WYW7" s="47"/>
      <c r="WYX7" s="47"/>
      <c r="WYY7" s="47"/>
      <c r="WYZ7" s="47"/>
      <c r="WZA7" s="47"/>
      <c r="WZB7" s="47"/>
      <c r="WZC7" s="47"/>
      <c r="WZD7" s="47"/>
      <c r="WZE7" s="47"/>
      <c r="WZF7" s="47"/>
      <c r="WZG7" s="47"/>
      <c r="WZH7" s="47"/>
      <c r="WZI7" s="47"/>
      <c r="WZJ7" s="47"/>
      <c r="WZK7" s="47"/>
      <c r="WZL7" s="47"/>
      <c r="WZM7" s="47"/>
      <c r="WZN7" s="47"/>
      <c r="WZO7" s="47"/>
      <c r="WZP7" s="47"/>
      <c r="WZQ7" s="47"/>
      <c r="WZR7" s="47"/>
      <c r="WZS7" s="47"/>
      <c r="WZT7" s="47"/>
      <c r="WZU7" s="47"/>
      <c r="WZV7" s="47"/>
      <c r="WZW7" s="47"/>
      <c r="WZX7" s="47"/>
      <c r="WZY7" s="47"/>
      <c r="WZZ7" s="47"/>
      <c r="XAA7" s="47"/>
      <c r="XAB7" s="47"/>
      <c r="XAC7" s="47"/>
      <c r="XAD7" s="47"/>
      <c r="XAE7" s="47"/>
      <c r="XAF7" s="47"/>
      <c r="XAG7" s="47"/>
      <c r="XAH7" s="47"/>
      <c r="XAI7" s="47"/>
      <c r="XAJ7" s="47"/>
      <c r="XAK7" s="47"/>
      <c r="XAL7" s="47"/>
      <c r="XAM7" s="47"/>
      <c r="XAN7" s="47"/>
      <c r="XAO7" s="47"/>
      <c r="XAP7" s="47"/>
      <c r="XAQ7" s="47"/>
      <c r="XAR7" s="47"/>
      <c r="XAS7" s="47"/>
      <c r="XAT7" s="47"/>
      <c r="XAU7" s="47"/>
      <c r="XAV7" s="47"/>
      <c r="XAW7" s="47"/>
      <c r="XAX7" s="47"/>
      <c r="XAY7" s="47"/>
      <c r="XAZ7" s="47"/>
      <c r="XBA7" s="47"/>
      <c r="XBB7" s="47"/>
      <c r="XBC7" s="47"/>
      <c r="XBD7" s="47"/>
      <c r="XBE7" s="47"/>
      <c r="XBF7" s="47"/>
      <c r="XBG7" s="47"/>
      <c r="XBH7" s="47"/>
      <c r="XBI7" s="47"/>
      <c r="XBJ7" s="47"/>
      <c r="XBK7" s="47"/>
      <c r="XBL7" s="47"/>
      <c r="XBM7" s="47"/>
      <c r="XBN7" s="47"/>
      <c r="XBO7" s="47"/>
      <c r="XBP7" s="47"/>
      <c r="XBQ7" s="47"/>
      <c r="XBR7" s="47"/>
      <c r="XBS7" s="47"/>
      <c r="XBT7" s="47"/>
      <c r="XBU7" s="47"/>
      <c r="XBV7" s="47"/>
      <c r="XBW7" s="47"/>
      <c r="XBX7" s="47"/>
      <c r="XBY7" s="47"/>
      <c r="XBZ7" s="47"/>
      <c r="XCA7" s="47"/>
      <c r="XCB7" s="47"/>
      <c r="XCC7" s="47"/>
      <c r="XCD7" s="47"/>
      <c r="XCE7" s="47"/>
      <c r="XCF7" s="47"/>
      <c r="XCG7" s="47"/>
      <c r="XCH7" s="47"/>
      <c r="XCI7" s="47"/>
      <c r="XCJ7" s="47"/>
      <c r="XCK7" s="47"/>
      <c r="XCL7" s="47"/>
      <c r="XCM7" s="47"/>
      <c r="XCN7" s="47"/>
      <c r="XCO7" s="47"/>
      <c r="XCP7" s="47"/>
      <c r="XCQ7" s="47"/>
      <c r="XCR7" s="47"/>
      <c r="XCS7" s="47"/>
      <c r="XCT7" s="47"/>
      <c r="XCU7" s="47"/>
      <c r="XCV7" s="47"/>
      <c r="XCW7" s="47"/>
      <c r="XCX7" s="47"/>
      <c r="XCY7" s="47"/>
      <c r="XCZ7" s="47"/>
      <c r="XDA7" s="47"/>
      <c r="XDB7" s="47"/>
      <c r="XDC7" s="47"/>
      <c r="XDD7" s="47"/>
      <c r="XDE7" s="47"/>
      <c r="XDF7" s="47"/>
      <c r="XDG7" s="47"/>
      <c r="XDH7" s="47"/>
      <c r="XDI7" s="47"/>
      <c r="XDJ7" s="47"/>
      <c r="XDK7" s="47"/>
      <c r="XDL7" s="47"/>
      <c r="XDM7" s="47"/>
      <c r="XDN7" s="47"/>
      <c r="XDO7" s="47"/>
      <c r="XDP7" s="47"/>
      <c r="XDQ7" s="47"/>
      <c r="XDR7" s="47"/>
      <c r="XDS7" s="47"/>
      <c r="XDT7" s="47"/>
      <c r="XDU7" s="47"/>
      <c r="XDV7" s="47"/>
      <c r="XDW7" s="47"/>
      <c r="XDX7" s="47"/>
      <c r="XDY7" s="47"/>
      <c r="XDZ7" s="47"/>
      <c r="XEA7" s="47"/>
      <c r="XEB7" s="47"/>
      <c r="XEC7" s="47"/>
      <c r="XED7" s="47"/>
      <c r="XEE7" s="47"/>
      <c r="XEF7" s="47"/>
      <c r="XEG7" s="47"/>
      <c r="XEH7" s="47"/>
      <c r="XEI7" s="47"/>
      <c r="XEJ7" s="47"/>
      <c r="XEK7" s="47"/>
      <c r="XEL7" s="47"/>
      <c r="XEM7" s="47"/>
      <c r="XEN7" s="47"/>
      <c r="XEO7" s="47"/>
      <c r="XEP7" s="47"/>
      <c r="XEQ7" s="47"/>
      <c r="XER7" s="47"/>
      <c r="XES7" s="47"/>
      <c r="XET7" s="47"/>
      <c r="XEU7" s="47"/>
      <c r="XEV7" s="47"/>
      <c r="XEW7" s="47"/>
      <c r="XEX7" s="47"/>
      <c r="XEY7" s="47"/>
      <c r="XEZ7" s="47"/>
      <c r="XFA7" s="47"/>
      <c r="XFB7" s="47"/>
      <c r="XFC7" s="47"/>
      <c r="XFD7" s="47"/>
    </row>
    <row r="8" s="7" customFormat="1" customHeight="1" spans="1:26 16164:16384">
      <c r="A8" s="23" t="s">
        <v>95</v>
      </c>
      <c r="B8" s="10">
        <f t="shared" si="0"/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WWR8" s="47"/>
      <c r="WWS8" s="47"/>
      <c r="WWT8" s="47"/>
      <c r="WWU8" s="47"/>
      <c r="WWV8" s="47"/>
      <c r="WWW8" s="47"/>
      <c r="WWX8" s="47"/>
      <c r="WWY8" s="47"/>
      <c r="WWZ8" s="47"/>
      <c r="WXA8" s="47"/>
      <c r="WXB8" s="47"/>
      <c r="WXC8" s="47"/>
      <c r="WXD8" s="47"/>
      <c r="WXE8" s="47"/>
      <c r="WXF8" s="47"/>
      <c r="WXG8" s="47"/>
      <c r="WXH8" s="47"/>
      <c r="WXI8" s="47"/>
      <c r="WXJ8" s="47"/>
      <c r="WXK8" s="47"/>
      <c r="WXL8" s="47"/>
      <c r="WXM8" s="47"/>
      <c r="WXN8" s="47"/>
      <c r="WXO8" s="47"/>
      <c r="WXP8" s="47"/>
      <c r="WXQ8" s="47"/>
      <c r="WXR8" s="47"/>
      <c r="WXS8" s="47"/>
      <c r="WXT8" s="47"/>
      <c r="WXU8" s="47"/>
      <c r="WXV8" s="47"/>
      <c r="WXW8" s="47"/>
      <c r="WXX8" s="47"/>
      <c r="WXY8" s="47"/>
      <c r="WXZ8" s="47"/>
      <c r="WYA8" s="47"/>
      <c r="WYB8" s="47"/>
      <c r="WYC8" s="47"/>
      <c r="WYD8" s="47"/>
      <c r="WYE8" s="47"/>
      <c r="WYF8" s="47"/>
      <c r="WYG8" s="47"/>
      <c r="WYH8" s="47"/>
      <c r="WYI8" s="47"/>
      <c r="WYJ8" s="47"/>
      <c r="WYK8" s="47"/>
      <c r="WYL8" s="47"/>
      <c r="WYM8" s="47"/>
      <c r="WYN8" s="47"/>
      <c r="WYO8" s="47"/>
      <c r="WYP8" s="47"/>
      <c r="WYQ8" s="47"/>
      <c r="WYR8" s="47"/>
      <c r="WYS8" s="47"/>
      <c r="WYT8" s="47"/>
      <c r="WYU8" s="47"/>
      <c r="WYV8" s="47"/>
      <c r="WYW8" s="47"/>
      <c r="WYX8" s="47"/>
      <c r="WYY8" s="47"/>
      <c r="WYZ8" s="47"/>
      <c r="WZA8" s="47"/>
      <c r="WZB8" s="47"/>
      <c r="WZC8" s="47"/>
      <c r="WZD8" s="47"/>
      <c r="WZE8" s="47"/>
      <c r="WZF8" s="47"/>
      <c r="WZG8" s="47"/>
      <c r="WZH8" s="47"/>
      <c r="WZI8" s="47"/>
      <c r="WZJ8" s="47"/>
      <c r="WZK8" s="47"/>
      <c r="WZL8" s="47"/>
      <c r="WZM8" s="47"/>
      <c r="WZN8" s="47"/>
      <c r="WZO8" s="47"/>
      <c r="WZP8" s="47"/>
      <c r="WZQ8" s="47"/>
      <c r="WZR8" s="47"/>
      <c r="WZS8" s="47"/>
      <c r="WZT8" s="47"/>
      <c r="WZU8" s="47"/>
      <c r="WZV8" s="47"/>
      <c r="WZW8" s="47"/>
      <c r="WZX8" s="47"/>
      <c r="WZY8" s="47"/>
      <c r="WZZ8" s="47"/>
      <c r="XAA8" s="47"/>
      <c r="XAB8" s="47"/>
      <c r="XAC8" s="47"/>
      <c r="XAD8" s="47"/>
      <c r="XAE8" s="47"/>
      <c r="XAF8" s="47"/>
      <c r="XAG8" s="47"/>
      <c r="XAH8" s="47"/>
      <c r="XAI8" s="47"/>
      <c r="XAJ8" s="47"/>
      <c r="XAK8" s="47"/>
      <c r="XAL8" s="47"/>
      <c r="XAM8" s="47"/>
      <c r="XAN8" s="47"/>
      <c r="XAO8" s="47"/>
      <c r="XAP8" s="47"/>
      <c r="XAQ8" s="47"/>
      <c r="XAR8" s="47"/>
      <c r="XAS8" s="47"/>
      <c r="XAT8" s="47"/>
      <c r="XAU8" s="47"/>
      <c r="XAV8" s="47"/>
      <c r="XAW8" s="47"/>
      <c r="XAX8" s="47"/>
      <c r="XAY8" s="47"/>
      <c r="XAZ8" s="47"/>
      <c r="XBA8" s="47"/>
      <c r="XBB8" s="47"/>
      <c r="XBC8" s="47"/>
      <c r="XBD8" s="47"/>
      <c r="XBE8" s="47"/>
      <c r="XBF8" s="47"/>
      <c r="XBG8" s="47"/>
      <c r="XBH8" s="47"/>
      <c r="XBI8" s="47"/>
      <c r="XBJ8" s="47"/>
      <c r="XBK8" s="47"/>
      <c r="XBL8" s="47"/>
      <c r="XBM8" s="47"/>
      <c r="XBN8" s="47"/>
      <c r="XBO8" s="47"/>
      <c r="XBP8" s="47"/>
      <c r="XBQ8" s="47"/>
      <c r="XBR8" s="47"/>
      <c r="XBS8" s="47"/>
      <c r="XBT8" s="47"/>
      <c r="XBU8" s="47"/>
      <c r="XBV8" s="47"/>
      <c r="XBW8" s="47"/>
      <c r="XBX8" s="47"/>
      <c r="XBY8" s="47"/>
      <c r="XBZ8" s="47"/>
      <c r="XCA8" s="47"/>
      <c r="XCB8" s="47"/>
      <c r="XCC8" s="47"/>
      <c r="XCD8" s="47"/>
      <c r="XCE8" s="47"/>
      <c r="XCF8" s="47"/>
      <c r="XCG8" s="47"/>
      <c r="XCH8" s="47"/>
      <c r="XCI8" s="47"/>
      <c r="XCJ8" s="47"/>
      <c r="XCK8" s="47"/>
      <c r="XCL8" s="47"/>
      <c r="XCM8" s="47"/>
      <c r="XCN8" s="47"/>
      <c r="XCO8" s="47"/>
      <c r="XCP8" s="47"/>
      <c r="XCQ8" s="47"/>
      <c r="XCR8" s="47"/>
      <c r="XCS8" s="47"/>
      <c r="XCT8" s="47"/>
      <c r="XCU8" s="47"/>
      <c r="XCV8" s="47"/>
      <c r="XCW8" s="47"/>
      <c r="XCX8" s="47"/>
      <c r="XCY8" s="47"/>
      <c r="XCZ8" s="47"/>
      <c r="XDA8" s="47"/>
      <c r="XDB8" s="47"/>
      <c r="XDC8" s="47"/>
      <c r="XDD8" s="47"/>
      <c r="XDE8" s="47"/>
      <c r="XDF8" s="47"/>
      <c r="XDG8" s="47"/>
      <c r="XDH8" s="47"/>
      <c r="XDI8" s="47"/>
      <c r="XDJ8" s="47"/>
      <c r="XDK8" s="47"/>
      <c r="XDL8" s="47"/>
      <c r="XDM8" s="47"/>
      <c r="XDN8" s="47"/>
      <c r="XDO8" s="47"/>
      <c r="XDP8" s="47"/>
      <c r="XDQ8" s="47"/>
      <c r="XDR8" s="47"/>
      <c r="XDS8" s="47"/>
      <c r="XDT8" s="47"/>
      <c r="XDU8" s="47"/>
      <c r="XDV8" s="47"/>
      <c r="XDW8" s="47"/>
      <c r="XDX8" s="47"/>
      <c r="XDY8" s="47"/>
      <c r="XDZ8" s="47"/>
      <c r="XEA8" s="47"/>
      <c r="XEB8" s="47"/>
      <c r="XEC8" s="47"/>
      <c r="XED8" s="47"/>
      <c r="XEE8" s="47"/>
      <c r="XEF8" s="47"/>
      <c r="XEG8" s="47"/>
      <c r="XEH8" s="47"/>
      <c r="XEI8" s="47"/>
      <c r="XEJ8" s="47"/>
      <c r="XEK8" s="47"/>
      <c r="XEL8" s="47"/>
      <c r="XEM8" s="47"/>
      <c r="XEN8" s="47"/>
      <c r="XEO8" s="47"/>
      <c r="XEP8" s="47"/>
      <c r="XEQ8" s="47"/>
      <c r="XER8" s="47"/>
      <c r="XES8" s="47"/>
      <c r="XET8" s="47"/>
      <c r="XEU8" s="47"/>
      <c r="XEV8" s="47"/>
      <c r="XEW8" s="47"/>
      <c r="XEX8" s="47"/>
      <c r="XEY8" s="47"/>
      <c r="XEZ8" s="47"/>
      <c r="XFA8" s="47"/>
      <c r="XFB8" s="47"/>
      <c r="XFC8" s="47"/>
      <c r="XFD8" s="47"/>
    </row>
    <row r="9" s="7" customFormat="1" customHeight="1" spans="1:26 16164:16384">
      <c r="A9" s="20" t="s">
        <v>96</v>
      </c>
      <c r="B9" s="10">
        <f t="shared" si="0"/>
        <v>27918.99</v>
      </c>
      <c r="C9" s="14">
        <f t="shared" ref="C9:N9" si="3">SUM(C6:C8)</f>
        <v>0</v>
      </c>
      <c r="D9" s="14">
        <f t="shared" si="3"/>
        <v>8306.33</v>
      </c>
      <c r="E9" s="14">
        <f t="shared" si="3"/>
        <v>8306.33</v>
      </c>
      <c r="F9" s="14">
        <f t="shared" si="3"/>
        <v>11306.33</v>
      </c>
      <c r="G9" s="14">
        <f t="shared" si="3"/>
        <v>0</v>
      </c>
      <c r="H9" s="14">
        <f t="shared" si="3"/>
        <v>0</v>
      </c>
      <c r="I9" s="14">
        <f t="shared" si="3"/>
        <v>0</v>
      </c>
      <c r="J9" s="14">
        <f t="shared" si="3"/>
        <v>0</v>
      </c>
      <c r="K9" s="14">
        <f t="shared" si="3"/>
        <v>0</v>
      </c>
      <c r="L9" s="14">
        <f t="shared" si="3"/>
        <v>0</v>
      </c>
      <c r="M9" s="14">
        <f t="shared" si="3"/>
        <v>0</v>
      </c>
      <c r="N9" s="14">
        <f t="shared" si="3"/>
        <v>0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WWR9" s="47"/>
      <c r="WWS9" s="47"/>
      <c r="WWT9" s="47"/>
      <c r="WWU9" s="47"/>
      <c r="WWV9" s="47"/>
      <c r="WWW9" s="47"/>
      <c r="WWX9" s="47"/>
      <c r="WWY9" s="47"/>
      <c r="WWZ9" s="47"/>
      <c r="WXA9" s="47"/>
      <c r="WXB9" s="47"/>
      <c r="WXC9" s="47"/>
      <c r="WXD9" s="47"/>
      <c r="WXE9" s="47"/>
      <c r="WXF9" s="47"/>
      <c r="WXG9" s="47"/>
      <c r="WXH9" s="47"/>
      <c r="WXI9" s="47"/>
      <c r="WXJ9" s="47"/>
      <c r="WXK9" s="47"/>
      <c r="WXL9" s="47"/>
      <c r="WXM9" s="47"/>
      <c r="WXN9" s="47"/>
      <c r="WXO9" s="47"/>
      <c r="WXP9" s="47"/>
      <c r="WXQ9" s="47"/>
      <c r="WXR9" s="47"/>
      <c r="WXS9" s="47"/>
      <c r="WXT9" s="47"/>
      <c r="WXU9" s="47"/>
      <c r="WXV9" s="47"/>
      <c r="WXW9" s="47"/>
      <c r="WXX9" s="47"/>
      <c r="WXY9" s="47"/>
      <c r="WXZ9" s="47"/>
      <c r="WYA9" s="47"/>
      <c r="WYB9" s="47"/>
      <c r="WYC9" s="47"/>
      <c r="WYD9" s="47"/>
      <c r="WYE9" s="47"/>
      <c r="WYF9" s="47"/>
      <c r="WYG9" s="47"/>
      <c r="WYH9" s="47"/>
      <c r="WYI9" s="47"/>
      <c r="WYJ9" s="47"/>
      <c r="WYK9" s="47"/>
      <c r="WYL9" s="47"/>
      <c r="WYM9" s="47"/>
      <c r="WYN9" s="47"/>
      <c r="WYO9" s="47"/>
      <c r="WYP9" s="47"/>
      <c r="WYQ9" s="47"/>
      <c r="WYR9" s="47"/>
      <c r="WYS9" s="47"/>
      <c r="WYT9" s="47"/>
      <c r="WYU9" s="47"/>
      <c r="WYV9" s="47"/>
      <c r="WYW9" s="47"/>
      <c r="WYX9" s="47"/>
      <c r="WYY9" s="47"/>
      <c r="WYZ9" s="47"/>
      <c r="WZA9" s="47"/>
      <c r="WZB9" s="47"/>
      <c r="WZC9" s="47"/>
      <c r="WZD9" s="47"/>
      <c r="WZE9" s="47"/>
      <c r="WZF9" s="47"/>
      <c r="WZG9" s="47"/>
      <c r="WZH9" s="47"/>
      <c r="WZI9" s="47"/>
      <c r="WZJ9" s="47"/>
      <c r="WZK9" s="47"/>
      <c r="WZL9" s="47"/>
      <c r="WZM9" s="47"/>
      <c r="WZN9" s="47"/>
      <c r="WZO9" s="47"/>
      <c r="WZP9" s="47"/>
      <c r="WZQ9" s="47"/>
      <c r="WZR9" s="47"/>
      <c r="WZS9" s="47"/>
      <c r="WZT9" s="47"/>
      <c r="WZU9" s="47"/>
      <c r="WZV9" s="47"/>
      <c r="WZW9" s="47"/>
      <c r="WZX9" s="47"/>
      <c r="WZY9" s="47"/>
      <c r="WZZ9" s="47"/>
      <c r="XAA9" s="47"/>
      <c r="XAB9" s="47"/>
      <c r="XAC9" s="47"/>
      <c r="XAD9" s="47"/>
      <c r="XAE9" s="47"/>
      <c r="XAF9" s="47"/>
      <c r="XAG9" s="47"/>
      <c r="XAH9" s="47"/>
      <c r="XAI9" s="47"/>
      <c r="XAJ9" s="47"/>
      <c r="XAK9" s="47"/>
      <c r="XAL9" s="47"/>
      <c r="XAM9" s="47"/>
      <c r="XAN9" s="47"/>
      <c r="XAO9" s="47"/>
      <c r="XAP9" s="47"/>
      <c r="XAQ9" s="47"/>
      <c r="XAR9" s="47"/>
      <c r="XAS9" s="47"/>
      <c r="XAT9" s="47"/>
      <c r="XAU9" s="47"/>
      <c r="XAV9" s="47"/>
      <c r="XAW9" s="47"/>
      <c r="XAX9" s="47"/>
      <c r="XAY9" s="47"/>
      <c r="XAZ9" s="47"/>
      <c r="XBA9" s="47"/>
      <c r="XBB9" s="47"/>
      <c r="XBC9" s="47"/>
      <c r="XBD9" s="47"/>
      <c r="XBE9" s="47"/>
      <c r="XBF9" s="47"/>
      <c r="XBG9" s="47"/>
      <c r="XBH9" s="47"/>
      <c r="XBI9" s="47"/>
      <c r="XBJ9" s="47"/>
      <c r="XBK9" s="47"/>
      <c r="XBL9" s="47"/>
      <c r="XBM9" s="47"/>
      <c r="XBN9" s="47"/>
      <c r="XBO9" s="47"/>
      <c r="XBP9" s="47"/>
      <c r="XBQ9" s="47"/>
      <c r="XBR9" s="47"/>
      <c r="XBS9" s="47"/>
      <c r="XBT9" s="47"/>
      <c r="XBU9" s="47"/>
      <c r="XBV9" s="47"/>
      <c r="XBW9" s="47"/>
      <c r="XBX9" s="47"/>
      <c r="XBY9" s="47"/>
      <c r="XBZ9" s="47"/>
      <c r="XCA9" s="47"/>
      <c r="XCB9" s="47"/>
      <c r="XCC9" s="47"/>
      <c r="XCD9" s="47"/>
      <c r="XCE9" s="47"/>
      <c r="XCF9" s="47"/>
      <c r="XCG9" s="47"/>
      <c r="XCH9" s="47"/>
      <c r="XCI9" s="47"/>
      <c r="XCJ9" s="47"/>
      <c r="XCK9" s="47"/>
      <c r="XCL9" s="47"/>
      <c r="XCM9" s="47"/>
      <c r="XCN9" s="47"/>
      <c r="XCO9" s="47"/>
      <c r="XCP9" s="47"/>
      <c r="XCQ9" s="47"/>
      <c r="XCR9" s="47"/>
      <c r="XCS9" s="47"/>
      <c r="XCT9" s="47"/>
      <c r="XCU9" s="47"/>
      <c r="XCV9" s="47"/>
      <c r="XCW9" s="47"/>
      <c r="XCX9" s="47"/>
      <c r="XCY9" s="47"/>
      <c r="XCZ9" s="47"/>
      <c r="XDA9" s="47"/>
      <c r="XDB9" s="47"/>
      <c r="XDC9" s="47"/>
      <c r="XDD9" s="47"/>
      <c r="XDE9" s="47"/>
      <c r="XDF9" s="47"/>
      <c r="XDG9" s="47"/>
      <c r="XDH9" s="47"/>
      <c r="XDI9" s="47"/>
      <c r="XDJ9" s="47"/>
      <c r="XDK9" s="47"/>
      <c r="XDL9" s="47"/>
      <c r="XDM9" s="47"/>
      <c r="XDN9" s="47"/>
      <c r="XDO9" s="47"/>
      <c r="XDP9" s="47"/>
      <c r="XDQ9" s="47"/>
      <c r="XDR9" s="47"/>
      <c r="XDS9" s="47"/>
      <c r="XDT9" s="47"/>
      <c r="XDU9" s="47"/>
      <c r="XDV9" s="47"/>
      <c r="XDW9" s="47"/>
      <c r="XDX9" s="47"/>
      <c r="XDY9" s="47"/>
      <c r="XDZ9" s="47"/>
      <c r="XEA9" s="47"/>
      <c r="XEB9" s="47"/>
      <c r="XEC9" s="47"/>
      <c r="XED9" s="47"/>
      <c r="XEE9" s="47"/>
      <c r="XEF9" s="47"/>
      <c r="XEG9" s="47"/>
      <c r="XEH9" s="47"/>
      <c r="XEI9" s="47"/>
      <c r="XEJ9" s="47"/>
      <c r="XEK9" s="47"/>
      <c r="XEL9" s="47"/>
      <c r="XEM9" s="47"/>
      <c r="XEN9" s="47"/>
      <c r="XEO9" s="47"/>
      <c r="XEP9" s="47"/>
      <c r="XEQ9" s="47"/>
      <c r="XER9" s="47"/>
      <c r="XES9" s="47"/>
      <c r="XET9" s="47"/>
      <c r="XEU9" s="47"/>
      <c r="XEV9" s="47"/>
      <c r="XEW9" s="47"/>
      <c r="XEX9" s="47"/>
      <c r="XEY9" s="47"/>
      <c r="XEZ9" s="47"/>
      <c r="XFA9" s="47"/>
      <c r="XFB9" s="47"/>
      <c r="XFC9" s="47"/>
      <c r="XFD9" s="47"/>
    </row>
    <row r="10" s="7" customFormat="1" customHeight="1" spans="1:26 16164:16384">
      <c r="A10" s="23" t="s">
        <v>97</v>
      </c>
      <c r="B10" s="10">
        <f t="shared" si="0"/>
        <v>0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4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WWR10" s="47"/>
      <c r="WWS10" s="47"/>
      <c r="WWT10" s="47"/>
      <c r="WWU10" s="47"/>
      <c r="WWV10" s="47"/>
      <c r="WWW10" s="47"/>
      <c r="WWX10" s="47"/>
      <c r="WWY10" s="47"/>
      <c r="WWZ10" s="47"/>
      <c r="WXA10" s="47"/>
      <c r="WXB10" s="47"/>
      <c r="WXC10" s="47"/>
      <c r="WXD10" s="47"/>
      <c r="WXE10" s="47"/>
      <c r="WXF10" s="47"/>
      <c r="WXG10" s="47"/>
      <c r="WXH10" s="47"/>
      <c r="WXI10" s="47"/>
      <c r="WXJ10" s="47"/>
      <c r="WXK10" s="47"/>
      <c r="WXL10" s="47"/>
      <c r="WXM10" s="47"/>
      <c r="WXN10" s="47"/>
      <c r="WXO10" s="47"/>
      <c r="WXP10" s="47"/>
      <c r="WXQ10" s="47"/>
      <c r="WXR10" s="47"/>
      <c r="WXS10" s="47"/>
      <c r="WXT10" s="47"/>
      <c r="WXU10" s="47"/>
      <c r="WXV10" s="47"/>
      <c r="WXW10" s="47"/>
      <c r="WXX10" s="47"/>
      <c r="WXY10" s="47"/>
      <c r="WXZ10" s="47"/>
      <c r="WYA10" s="47"/>
      <c r="WYB10" s="47"/>
      <c r="WYC10" s="47"/>
      <c r="WYD10" s="47"/>
      <c r="WYE10" s="47"/>
      <c r="WYF10" s="47"/>
      <c r="WYG10" s="47"/>
      <c r="WYH10" s="47"/>
      <c r="WYI10" s="47"/>
      <c r="WYJ10" s="47"/>
      <c r="WYK10" s="47"/>
      <c r="WYL10" s="47"/>
      <c r="WYM10" s="47"/>
      <c r="WYN10" s="47"/>
      <c r="WYO10" s="47"/>
      <c r="WYP10" s="47"/>
      <c r="WYQ10" s="47"/>
      <c r="WYR10" s="47"/>
      <c r="WYS10" s="47"/>
      <c r="WYT10" s="47"/>
      <c r="WYU10" s="47"/>
      <c r="WYV10" s="47"/>
      <c r="WYW10" s="47"/>
      <c r="WYX10" s="47"/>
      <c r="WYY10" s="47"/>
      <c r="WYZ10" s="47"/>
      <c r="WZA10" s="47"/>
      <c r="WZB10" s="47"/>
      <c r="WZC10" s="47"/>
      <c r="WZD10" s="47"/>
      <c r="WZE10" s="47"/>
      <c r="WZF10" s="47"/>
      <c r="WZG10" s="47"/>
      <c r="WZH10" s="47"/>
      <c r="WZI10" s="47"/>
      <c r="WZJ10" s="47"/>
      <c r="WZK10" s="47"/>
      <c r="WZL10" s="47"/>
      <c r="WZM10" s="47"/>
      <c r="WZN10" s="47"/>
      <c r="WZO10" s="47"/>
      <c r="WZP10" s="47"/>
      <c r="WZQ10" s="47"/>
      <c r="WZR10" s="47"/>
      <c r="WZS10" s="47"/>
      <c r="WZT10" s="47"/>
      <c r="WZU10" s="47"/>
      <c r="WZV10" s="47"/>
      <c r="WZW10" s="47"/>
      <c r="WZX10" s="47"/>
      <c r="WZY10" s="47"/>
      <c r="WZZ10" s="47"/>
      <c r="XAA10" s="47"/>
      <c r="XAB10" s="47"/>
      <c r="XAC10" s="47"/>
      <c r="XAD10" s="47"/>
      <c r="XAE10" s="47"/>
      <c r="XAF10" s="47"/>
      <c r="XAG10" s="47"/>
      <c r="XAH10" s="47"/>
      <c r="XAI10" s="47"/>
      <c r="XAJ10" s="47"/>
      <c r="XAK10" s="47"/>
      <c r="XAL10" s="47"/>
      <c r="XAM10" s="47"/>
      <c r="XAN10" s="47"/>
      <c r="XAO10" s="47"/>
      <c r="XAP10" s="47"/>
      <c r="XAQ10" s="47"/>
      <c r="XAR10" s="47"/>
      <c r="XAS10" s="47"/>
      <c r="XAT10" s="47"/>
      <c r="XAU10" s="47"/>
      <c r="XAV10" s="47"/>
      <c r="XAW10" s="47"/>
      <c r="XAX10" s="47"/>
      <c r="XAY10" s="47"/>
      <c r="XAZ10" s="47"/>
      <c r="XBA10" s="47"/>
      <c r="XBB10" s="47"/>
      <c r="XBC10" s="47"/>
      <c r="XBD10" s="47"/>
      <c r="XBE10" s="47"/>
      <c r="XBF10" s="47"/>
      <c r="XBG10" s="47"/>
      <c r="XBH10" s="47"/>
      <c r="XBI10" s="47"/>
      <c r="XBJ10" s="47"/>
      <c r="XBK10" s="47"/>
      <c r="XBL10" s="47"/>
      <c r="XBM10" s="47"/>
      <c r="XBN10" s="47"/>
      <c r="XBO10" s="47"/>
      <c r="XBP10" s="47"/>
      <c r="XBQ10" s="47"/>
      <c r="XBR10" s="47"/>
      <c r="XBS10" s="47"/>
      <c r="XBT10" s="47"/>
      <c r="XBU10" s="47"/>
      <c r="XBV10" s="47"/>
      <c r="XBW10" s="47"/>
      <c r="XBX10" s="47"/>
      <c r="XBY10" s="47"/>
      <c r="XBZ10" s="47"/>
      <c r="XCA10" s="47"/>
      <c r="XCB10" s="47"/>
      <c r="XCC10" s="47"/>
      <c r="XCD10" s="47"/>
      <c r="XCE10" s="47"/>
      <c r="XCF10" s="47"/>
      <c r="XCG10" s="47"/>
      <c r="XCH10" s="47"/>
      <c r="XCI10" s="47"/>
      <c r="XCJ10" s="47"/>
      <c r="XCK10" s="47"/>
      <c r="XCL10" s="47"/>
      <c r="XCM10" s="47"/>
      <c r="XCN10" s="47"/>
      <c r="XCO10" s="47"/>
      <c r="XCP10" s="47"/>
      <c r="XCQ10" s="47"/>
      <c r="XCR10" s="47"/>
      <c r="XCS10" s="47"/>
      <c r="XCT10" s="47"/>
      <c r="XCU10" s="47"/>
      <c r="XCV10" s="47"/>
      <c r="XCW10" s="47"/>
      <c r="XCX10" s="47"/>
      <c r="XCY10" s="47"/>
      <c r="XCZ10" s="47"/>
      <c r="XDA10" s="47"/>
      <c r="XDB10" s="47"/>
      <c r="XDC10" s="47"/>
      <c r="XDD10" s="47"/>
      <c r="XDE10" s="47"/>
      <c r="XDF10" s="47"/>
      <c r="XDG10" s="47"/>
      <c r="XDH10" s="47"/>
      <c r="XDI10" s="47"/>
      <c r="XDJ10" s="47"/>
      <c r="XDK10" s="47"/>
      <c r="XDL10" s="47"/>
      <c r="XDM10" s="47"/>
      <c r="XDN10" s="47"/>
      <c r="XDO10" s="47"/>
      <c r="XDP10" s="47"/>
      <c r="XDQ10" s="47"/>
      <c r="XDR10" s="47"/>
      <c r="XDS10" s="47"/>
      <c r="XDT10" s="47"/>
      <c r="XDU10" s="47"/>
      <c r="XDV10" s="47"/>
      <c r="XDW10" s="47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7"/>
      <c r="XET10" s="47"/>
      <c r="XEU10" s="47"/>
      <c r="XEV10" s="47"/>
      <c r="XEW10" s="47"/>
      <c r="XEX10" s="47"/>
      <c r="XEY10" s="47"/>
      <c r="XEZ10" s="47"/>
      <c r="XFA10" s="47"/>
      <c r="XFB10" s="47"/>
      <c r="XFC10" s="47"/>
      <c r="XFD10" s="47"/>
    </row>
    <row r="11" s="7" customFormat="1" customHeight="1" spans="1:26 16164:16384">
      <c r="A11" s="23" t="s">
        <v>98</v>
      </c>
      <c r="B11" s="10">
        <f t="shared" si="0"/>
        <v>0</v>
      </c>
      <c r="C11" s="25"/>
      <c r="D11" s="25"/>
      <c r="E11" s="25"/>
      <c r="F11" s="25"/>
      <c r="G11" s="25"/>
      <c r="H11" s="25"/>
      <c r="I11" s="24"/>
      <c r="J11" s="24"/>
      <c r="K11" s="24"/>
      <c r="L11" s="24"/>
      <c r="M11" s="24"/>
      <c r="N11" s="24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WWR11" s="47"/>
      <c r="WWS11" s="47"/>
      <c r="WWT11" s="47"/>
      <c r="WWU11" s="47"/>
      <c r="WWV11" s="47"/>
      <c r="WWW11" s="47"/>
      <c r="WWX11" s="47"/>
      <c r="WWY11" s="47"/>
      <c r="WWZ11" s="47"/>
      <c r="WXA11" s="47"/>
      <c r="WXB11" s="47"/>
      <c r="WXC11" s="47"/>
      <c r="WXD11" s="47"/>
      <c r="WXE11" s="47"/>
      <c r="WXF11" s="47"/>
      <c r="WXG11" s="47"/>
      <c r="WXH11" s="47"/>
      <c r="WXI11" s="47"/>
      <c r="WXJ11" s="47"/>
      <c r="WXK11" s="47"/>
      <c r="WXL11" s="47"/>
      <c r="WXM11" s="47"/>
      <c r="WXN11" s="47"/>
      <c r="WXO11" s="47"/>
      <c r="WXP11" s="47"/>
      <c r="WXQ11" s="47"/>
      <c r="WXR11" s="47"/>
      <c r="WXS11" s="47"/>
      <c r="WXT11" s="47"/>
      <c r="WXU11" s="47"/>
      <c r="WXV11" s="47"/>
      <c r="WXW11" s="47"/>
      <c r="WXX11" s="47"/>
      <c r="WXY11" s="47"/>
      <c r="WXZ11" s="47"/>
      <c r="WYA11" s="47"/>
      <c r="WYB11" s="47"/>
      <c r="WYC11" s="47"/>
      <c r="WYD11" s="47"/>
      <c r="WYE11" s="47"/>
      <c r="WYF11" s="47"/>
      <c r="WYG11" s="47"/>
      <c r="WYH11" s="47"/>
      <c r="WYI11" s="47"/>
      <c r="WYJ11" s="47"/>
      <c r="WYK11" s="47"/>
      <c r="WYL11" s="47"/>
      <c r="WYM11" s="47"/>
      <c r="WYN11" s="47"/>
      <c r="WYO11" s="47"/>
      <c r="WYP11" s="47"/>
      <c r="WYQ11" s="47"/>
      <c r="WYR11" s="47"/>
      <c r="WYS11" s="47"/>
      <c r="WYT11" s="47"/>
      <c r="WYU11" s="47"/>
      <c r="WYV11" s="47"/>
      <c r="WYW11" s="47"/>
      <c r="WYX11" s="47"/>
      <c r="WYY11" s="47"/>
      <c r="WYZ11" s="47"/>
      <c r="WZA11" s="47"/>
      <c r="WZB11" s="47"/>
      <c r="WZC11" s="47"/>
      <c r="WZD11" s="47"/>
      <c r="WZE11" s="47"/>
      <c r="WZF11" s="47"/>
      <c r="WZG11" s="47"/>
      <c r="WZH11" s="47"/>
      <c r="WZI11" s="47"/>
      <c r="WZJ11" s="47"/>
      <c r="WZK11" s="47"/>
      <c r="WZL11" s="47"/>
      <c r="WZM11" s="47"/>
      <c r="WZN11" s="47"/>
      <c r="WZO11" s="47"/>
      <c r="WZP11" s="47"/>
      <c r="WZQ11" s="47"/>
      <c r="WZR11" s="47"/>
      <c r="WZS11" s="47"/>
      <c r="WZT11" s="47"/>
      <c r="WZU11" s="47"/>
      <c r="WZV11" s="47"/>
      <c r="WZW11" s="47"/>
      <c r="WZX11" s="47"/>
      <c r="WZY11" s="47"/>
      <c r="WZZ11" s="47"/>
      <c r="XAA11" s="47"/>
      <c r="XAB11" s="47"/>
      <c r="XAC11" s="47"/>
      <c r="XAD11" s="47"/>
      <c r="XAE11" s="47"/>
      <c r="XAF11" s="47"/>
      <c r="XAG11" s="47"/>
      <c r="XAH11" s="47"/>
      <c r="XAI11" s="47"/>
      <c r="XAJ11" s="47"/>
      <c r="XAK11" s="47"/>
      <c r="XAL11" s="47"/>
      <c r="XAM11" s="47"/>
      <c r="XAN11" s="47"/>
      <c r="XAO11" s="47"/>
      <c r="XAP11" s="47"/>
      <c r="XAQ11" s="47"/>
      <c r="XAR11" s="47"/>
      <c r="XAS11" s="47"/>
      <c r="XAT11" s="47"/>
      <c r="XAU11" s="47"/>
      <c r="XAV11" s="47"/>
      <c r="XAW11" s="47"/>
      <c r="XAX11" s="47"/>
      <c r="XAY11" s="47"/>
      <c r="XAZ11" s="47"/>
      <c r="XBA11" s="47"/>
      <c r="XBB11" s="47"/>
      <c r="XBC11" s="47"/>
      <c r="XBD11" s="47"/>
      <c r="XBE11" s="47"/>
      <c r="XBF11" s="47"/>
      <c r="XBG11" s="47"/>
      <c r="XBH11" s="47"/>
      <c r="XBI11" s="47"/>
      <c r="XBJ11" s="47"/>
      <c r="XBK11" s="47"/>
      <c r="XBL11" s="47"/>
      <c r="XBM11" s="47"/>
      <c r="XBN11" s="47"/>
      <c r="XBO11" s="47"/>
      <c r="XBP11" s="47"/>
      <c r="XBQ11" s="47"/>
      <c r="XBR11" s="47"/>
      <c r="XBS11" s="47"/>
      <c r="XBT11" s="47"/>
      <c r="XBU11" s="47"/>
      <c r="XBV11" s="47"/>
      <c r="XBW11" s="47"/>
      <c r="XBX11" s="47"/>
      <c r="XBY11" s="47"/>
      <c r="XBZ11" s="47"/>
      <c r="XCA11" s="47"/>
      <c r="XCB11" s="47"/>
      <c r="XCC11" s="47"/>
      <c r="XCD11" s="47"/>
      <c r="XCE11" s="47"/>
      <c r="XCF11" s="47"/>
      <c r="XCG11" s="47"/>
      <c r="XCH11" s="47"/>
      <c r="XCI11" s="47"/>
      <c r="XCJ11" s="47"/>
      <c r="XCK11" s="47"/>
      <c r="XCL11" s="47"/>
      <c r="XCM11" s="47"/>
      <c r="XCN11" s="47"/>
      <c r="XCO11" s="47"/>
      <c r="XCP11" s="47"/>
      <c r="XCQ11" s="47"/>
      <c r="XCR11" s="47"/>
      <c r="XCS11" s="47"/>
      <c r="XCT11" s="47"/>
      <c r="XCU11" s="47"/>
      <c r="XCV11" s="47"/>
      <c r="XCW11" s="47"/>
      <c r="XCX11" s="47"/>
      <c r="XCY11" s="47"/>
      <c r="XCZ11" s="47"/>
      <c r="XDA11" s="47"/>
      <c r="XDB11" s="47"/>
      <c r="XDC11" s="47"/>
      <c r="XDD11" s="47"/>
      <c r="XDE11" s="47"/>
      <c r="XDF11" s="47"/>
      <c r="XDG11" s="47"/>
      <c r="XDH11" s="47"/>
      <c r="XDI11" s="47"/>
      <c r="XDJ11" s="47"/>
      <c r="XDK11" s="47"/>
      <c r="XDL11" s="47"/>
      <c r="XDM11" s="47"/>
      <c r="XDN11" s="47"/>
      <c r="XDO11" s="47"/>
      <c r="XDP11" s="47"/>
      <c r="XDQ11" s="47"/>
      <c r="XDR11" s="47"/>
      <c r="XDS11" s="47"/>
      <c r="XDT11" s="47"/>
      <c r="XDU11" s="47"/>
      <c r="XDV11" s="47"/>
      <c r="XDW11" s="47"/>
      <c r="XDX11" s="47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7"/>
      <c r="XET11" s="47"/>
      <c r="XEU11" s="47"/>
      <c r="XEV11" s="47"/>
      <c r="XEW11" s="47"/>
      <c r="XEX11" s="47"/>
      <c r="XEY11" s="47"/>
      <c r="XEZ11" s="47"/>
      <c r="XFA11" s="47"/>
      <c r="XFB11" s="47"/>
      <c r="XFC11" s="47"/>
      <c r="XFD11" s="47"/>
    </row>
    <row r="12" s="7" customFormat="1" customHeight="1" spans="1:26 16164:16384">
      <c r="A12" s="23" t="s">
        <v>99</v>
      </c>
      <c r="B12" s="10">
        <f t="shared" si="0"/>
        <v>0</v>
      </c>
      <c r="C12" s="25"/>
      <c r="D12" s="25"/>
      <c r="E12" s="25"/>
      <c r="F12" s="25"/>
      <c r="G12" s="25"/>
      <c r="H12" s="25"/>
      <c r="I12" s="24"/>
      <c r="J12" s="24"/>
      <c r="K12" s="24"/>
      <c r="L12" s="24"/>
      <c r="M12" s="24"/>
      <c r="N12" s="2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WWR12" s="47"/>
      <c r="WWS12" s="47"/>
      <c r="WWT12" s="47"/>
      <c r="WWU12" s="47"/>
      <c r="WWV12" s="47"/>
      <c r="WWW12" s="47"/>
      <c r="WWX12" s="47"/>
      <c r="WWY12" s="47"/>
      <c r="WWZ12" s="47"/>
      <c r="WXA12" s="47"/>
      <c r="WXB12" s="47"/>
      <c r="WXC12" s="47"/>
      <c r="WXD12" s="47"/>
      <c r="WXE12" s="47"/>
      <c r="WXF12" s="47"/>
      <c r="WXG12" s="47"/>
      <c r="WXH12" s="47"/>
      <c r="WXI12" s="47"/>
      <c r="WXJ12" s="47"/>
      <c r="WXK12" s="47"/>
      <c r="WXL12" s="47"/>
      <c r="WXM12" s="47"/>
      <c r="WXN12" s="47"/>
      <c r="WXO12" s="47"/>
      <c r="WXP12" s="47"/>
      <c r="WXQ12" s="47"/>
      <c r="WXR12" s="47"/>
      <c r="WXS12" s="47"/>
      <c r="WXT12" s="47"/>
      <c r="WXU12" s="47"/>
      <c r="WXV12" s="47"/>
      <c r="WXW12" s="47"/>
      <c r="WXX12" s="47"/>
      <c r="WXY12" s="47"/>
      <c r="WXZ12" s="47"/>
      <c r="WYA12" s="47"/>
      <c r="WYB12" s="47"/>
      <c r="WYC12" s="47"/>
      <c r="WYD12" s="47"/>
      <c r="WYE12" s="47"/>
      <c r="WYF12" s="47"/>
      <c r="WYG12" s="47"/>
      <c r="WYH12" s="47"/>
      <c r="WYI12" s="47"/>
      <c r="WYJ12" s="47"/>
      <c r="WYK12" s="47"/>
      <c r="WYL12" s="47"/>
      <c r="WYM12" s="47"/>
      <c r="WYN12" s="47"/>
      <c r="WYO12" s="47"/>
      <c r="WYP12" s="47"/>
      <c r="WYQ12" s="47"/>
      <c r="WYR12" s="47"/>
      <c r="WYS12" s="47"/>
      <c r="WYT12" s="47"/>
      <c r="WYU12" s="47"/>
      <c r="WYV12" s="47"/>
      <c r="WYW12" s="47"/>
      <c r="WYX12" s="47"/>
      <c r="WYY12" s="47"/>
      <c r="WYZ12" s="47"/>
      <c r="WZA12" s="47"/>
      <c r="WZB12" s="47"/>
      <c r="WZC12" s="47"/>
      <c r="WZD12" s="47"/>
      <c r="WZE12" s="47"/>
      <c r="WZF12" s="47"/>
      <c r="WZG12" s="47"/>
      <c r="WZH12" s="47"/>
      <c r="WZI12" s="47"/>
      <c r="WZJ12" s="47"/>
      <c r="WZK12" s="47"/>
      <c r="WZL12" s="47"/>
      <c r="WZM12" s="47"/>
      <c r="WZN12" s="47"/>
      <c r="WZO12" s="47"/>
      <c r="WZP12" s="47"/>
      <c r="WZQ12" s="47"/>
      <c r="WZR12" s="47"/>
      <c r="WZS12" s="47"/>
      <c r="WZT12" s="47"/>
      <c r="WZU12" s="47"/>
      <c r="WZV12" s="47"/>
      <c r="WZW12" s="47"/>
      <c r="WZX12" s="47"/>
      <c r="WZY12" s="47"/>
      <c r="WZZ12" s="47"/>
      <c r="XAA12" s="47"/>
      <c r="XAB12" s="47"/>
      <c r="XAC12" s="47"/>
      <c r="XAD12" s="47"/>
      <c r="XAE12" s="47"/>
      <c r="XAF12" s="47"/>
      <c r="XAG12" s="47"/>
      <c r="XAH12" s="47"/>
      <c r="XAI12" s="47"/>
      <c r="XAJ12" s="47"/>
      <c r="XAK12" s="47"/>
      <c r="XAL12" s="47"/>
      <c r="XAM12" s="47"/>
      <c r="XAN12" s="47"/>
      <c r="XAO12" s="47"/>
      <c r="XAP12" s="47"/>
      <c r="XAQ12" s="47"/>
      <c r="XAR12" s="47"/>
      <c r="XAS12" s="47"/>
      <c r="XAT12" s="47"/>
      <c r="XAU12" s="47"/>
      <c r="XAV12" s="47"/>
      <c r="XAW12" s="47"/>
      <c r="XAX12" s="47"/>
      <c r="XAY12" s="47"/>
      <c r="XAZ12" s="47"/>
      <c r="XBA12" s="47"/>
      <c r="XBB12" s="47"/>
      <c r="XBC12" s="47"/>
      <c r="XBD12" s="47"/>
      <c r="XBE12" s="47"/>
      <c r="XBF12" s="47"/>
      <c r="XBG12" s="47"/>
      <c r="XBH12" s="47"/>
      <c r="XBI12" s="47"/>
      <c r="XBJ12" s="47"/>
      <c r="XBK12" s="47"/>
      <c r="XBL12" s="47"/>
      <c r="XBM12" s="47"/>
      <c r="XBN12" s="47"/>
      <c r="XBO12" s="47"/>
      <c r="XBP12" s="47"/>
      <c r="XBQ12" s="47"/>
      <c r="XBR12" s="47"/>
      <c r="XBS12" s="47"/>
      <c r="XBT12" s="47"/>
      <c r="XBU12" s="47"/>
      <c r="XBV12" s="47"/>
      <c r="XBW12" s="47"/>
      <c r="XBX12" s="47"/>
      <c r="XBY12" s="47"/>
      <c r="XBZ12" s="47"/>
      <c r="XCA12" s="47"/>
      <c r="XCB12" s="47"/>
      <c r="XCC12" s="47"/>
      <c r="XCD12" s="47"/>
      <c r="XCE12" s="47"/>
      <c r="XCF12" s="47"/>
      <c r="XCG12" s="47"/>
      <c r="XCH12" s="47"/>
      <c r="XCI12" s="47"/>
      <c r="XCJ12" s="47"/>
      <c r="XCK12" s="47"/>
      <c r="XCL12" s="47"/>
      <c r="XCM12" s="47"/>
      <c r="XCN12" s="47"/>
      <c r="XCO12" s="47"/>
      <c r="XCP12" s="47"/>
      <c r="XCQ12" s="47"/>
      <c r="XCR12" s="47"/>
      <c r="XCS12" s="47"/>
      <c r="XCT12" s="47"/>
      <c r="XCU12" s="47"/>
      <c r="XCV12" s="47"/>
      <c r="XCW12" s="47"/>
      <c r="XCX12" s="47"/>
      <c r="XCY12" s="47"/>
      <c r="XCZ12" s="47"/>
      <c r="XDA12" s="47"/>
      <c r="XDB12" s="47"/>
      <c r="XDC12" s="47"/>
      <c r="XDD12" s="47"/>
      <c r="XDE12" s="47"/>
      <c r="XDF12" s="47"/>
      <c r="XDG12" s="47"/>
      <c r="XDH12" s="47"/>
      <c r="XDI12" s="47"/>
      <c r="XDJ12" s="47"/>
      <c r="XDK12" s="47"/>
      <c r="XDL12" s="47"/>
      <c r="XDM12" s="47"/>
      <c r="XDN12" s="47"/>
      <c r="XDO12" s="47"/>
      <c r="XDP12" s="47"/>
      <c r="XDQ12" s="47"/>
      <c r="XDR12" s="47"/>
      <c r="XDS12" s="47"/>
      <c r="XDT12" s="47"/>
      <c r="XDU12" s="47"/>
      <c r="XDV12" s="47"/>
      <c r="XDW12" s="47"/>
      <c r="XDX12" s="47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7"/>
      <c r="XET12" s="47"/>
      <c r="XEU12" s="47"/>
      <c r="XEV12" s="47"/>
      <c r="XEW12" s="47"/>
      <c r="XEX12" s="47"/>
      <c r="XEY12" s="47"/>
      <c r="XEZ12" s="47"/>
      <c r="XFA12" s="47"/>
      <c r="XFB12" s="47"/>
      <c r="XFC12" s="47"/>
      <c r="XFD12" s="47"/>
    </row>
    <row r="13" s="7" customFormat="1" customHeight="1" spans="1:26 16164:16384">
      <c r="A13" s="20" t="s">
        <v>100</v>
      </c>
      <c r="B13" s="10">
        <f t="shared" si="0"/>
        <v>0</v>
      </c>
      <c r="C13" s="14">
        <f t="shared" ref="C13:N13" si="4">SUM(C10:C12)</f>
        <v>0</v>
      </c>
      <c r="D13" s="14">
        <f t="shared" si="4"/>
        <v>0</v>
      </c>
      <c r="E13" s="14">
        <f t="shared" si="4"/>
        <v>0</v>
      </c>
      <c r="F13" s="14">
        <f t="shared" si="4"/>
        <v>0</v>
      </c>
      <c r="G13" s="14">
        <f t="shared" si="4"/>
        <v>0</v>
      </c>
      <c r="H13" s="14">
        <f t="shared" si="4"/>
        <v>0</v>
      </c>
      <c r="I13" s="14">
        <f t="shared" si="4"/>
        <v>0</v>
      </c>
      <c r="J13" s="14">
        <f t="shared" si="4"/>
        <v>0</v>
      </c>
      <c r="K13" s="14">
        <f t="shared" si="4"/>
        <v>0</v>
      </c>
      <c r="L13" s="14">
        <f t="shared" si="4"/>
        <v>0</v>
      </c>
      <c r="M13" s="14">
        <f t="shared" si="4"/>
        <v>0</v>
      </c>
      <c r="N13" s="14">
        <f t="shared" si="4"/>
        <v>0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WWR13" s="47"/>
      <c r="WWS13" s="47"/>
      <c r="WWT13" s="47"/>
      <c r="WWU13" s="47"/>
      <c r="WWV13" s="47"/>
      <c r="WWW13" s="47"/>
      <c r="WWX13" s="47"/>
      <c r="WWY13" s="47"/>
      <c r="WWZ13" s="47"/>
      <c r="WXA13" s="47"/>
      <c r="WXB13" s="47"/>
      <c r="WXC13" s="47"/>
      <c r="WXD13" s="47"/>
      <c r="WXE13" s="47"/>
      <c r="WXF13" s="47"/>
      <c r="WXG13" s="47"/>
      <c r="WXH13" s="47"/>
      <c r="WXI13" s="47"/>
      <c r="WXJ13" s="47"/>
      <c r="WXK13" s="47"/>
      <c r="WXL13" s="47"/>
      <c r="WXM13" s="47"/>
      <c r="WXN13" s="47"/>
      <c r="WXO13" s="47"/>
      <c r="WXP13" s="47"/>
      <c r="WXQ13" s="47"/>
      <c r="WXR13" s="47"/>
      <c r="WXS13" s="47"/>
      <c r="WXT13" s="47"/>
      <c r="WXU13" s="47"/>
      <c r="WXV13" s="47"/>
      <c r="WXW13" s="47"/>
      <c r="WXX13" s="47"/>
      <c r="WXY13" s="47"/>
      <c r="WXZ13" s="47"/>
      <c r="WYA13" s="47"/>
      <c r="WYB13" s="47"/>
      <c r="WYC13" s="47"/>
      <c r="WYD13" s="47"/>
      <c r="WYE13" s="47"/>
      <c r="WYF13" s="47"/>
      <c r="WYG13" s="47"/>
      <c r="WYH13" s="47"/>
      <c r="WYI13" s="47"/>
      <c r="WYJ13" s="47"/>
      <c r="WYK13" s="47"/>
      <c r="WYL13" s="47"/>
      <c r="WYM13" s="47"/>
      <c r="WYN13" s="47"/>
      <c r="WYO13" s="47"/>
      <c r="WYP13" s="47"/>
      <c r="WYQ13" s="47"/>
      <c r="WYR13" s="47"/>
      <c r="WYS13" s="47"/>
      <c r="WYT13" s="47"/>
      <c r="WYU13" s="47"/>
      <c r="WYV13" s="47"/>
      <c r="WYW13" s="47"/>
      <c r="WYX13" s="47"/>
      <c r="WYY13" s="47"/>
      <c r="WYZ13" s="47"/>
      <c r="WZA13" s="47"/>
      <c r="WZB13" s="47"/>
      <c r="WZC13" s="47"/>
      <c r="WZD13" s="47"/>
      <c r="WZE13" s="47"/>
      <c r="WZF13" s="47"/>
      <c r="WZG13" s="47"/>
      <c r="WZH13" s="47"/>
      <c r="WZI13" s="47"/>
      <c r="WZJ13" s="47"/>
      <c r="WZK13" s="47"/>
      <c r="WZL13" s="47"/>
      <c r="WZM13" s="47"/>
      <c r="WZN13" s="47"/>
      <c r="WZO13" s="47"/>
      <c r="WZP13" s="47"/>
      <c r="WZQ13" s="47"/>
      <c r="WZR13" s="47"/>
      <c r="WZS13" s="47"/>
      <c r="WZT13" s="47"/>
      <c r="WZU13" s="47"/>
      <c r="WZV13" s="47"/>
      <c r="WZW13" s="47"/>
      <c r="WZX13" s="47"/>
      <c r="WZY13" s="47"/>
      <c r="WZZ13" s="47"/>
      <c r="XAA13" s="47"/>
      <c r="XAB13" s="47"/>
      <c r="XAC13" s="47"/>
      <c r="XAD13" s="47"/>
      <c r="XAE13" s="47"/>
      <c r="XAF13" s="47"/>
      <c r="XAG13" s="47"/>
      <c r="XAH13" s="47"/>
      <c r="XAI13" s="47"/>
      <c r="XAJ13" s="47"/>
      <c r="XAK13" s="47"/>
      <c r="XAL13" s="47"/>
      <c r="XAM13" s="47"/>
      <c r="XAN13" s="47"/>
      <c r="XAO13" s="47"/>
      <c r="XAP13" s="47"/>
      <c r="XAQ13" s="47"/>
      <c r="XAR13" s="47"/>
      <c r="XAS13" s="47"/>
      <c r="XAT13" s="47"/>
      <c r="XAU13" s="47"/>
      <c r="XAV13" s="47"/>
      <c r="XAW13" s="47"/>
      <c r="XAX13" s="47"/>
      <c r="XAY13" s="47"/>
      <c r="XAZ13" s="47"/>
      <c r="XBA13" s="47"/>
      <c r="XBB13" s="47"/>
      <c r="XBC13" s="47"/>
      <c r="XBD13" s="47"/>
      <c r="XBE13" s="47"/>
      <c r="XBF13" s="47"/>
      <c r="XBG13" s="47"/>
      <c r="XBH13" s="47"/>
      <c r="XBI13" s="47"/>
      <c r="XBJ13" s="47"/>
      <c r="XBK13" s="47"/>
      <c r="XBL13" s="47"/>
      <c r="XBM13" s="47"/>
      <c r="XBN13" s="47"/>
      <c r="XBO13" s="47"/>
      <c r="XBP13" s="47"/>
      <c r="XBQ13" s="47"/>
      <c r="XBR13" s="47"/>
      <c r="XBS13" s="47"/>
      <c r="XBT13" s="47"/>
      <c r="XBU13" s="47"/>
      <c r="XBV13" s="47"/>
      <c r="XBW13" s="47"/>
      <c r="XBX13" s="47"/>
      <c r="XBY13" s="47"/>
      <c r="XBZ13" s="47"/>
      <c r="XCA13" s="47"/>
      <c r="XCB13" s="47"/>
      <c r="XCC13" s="47"/>
      <c r="XCD13" s="47"/>
      <c r="XCE13" s="47"/>
      <c r="XCF13" s="47"/>
      <c r="XCG13" s="47"/>
      <c r="XCH13" s="47"/>
      <c r="XCI13" s="47"/>
      <c r="XCJ13" s="47"/>
      <c r="XCK13" s="47"/>
      <c r="XCL13" s="47"/>
      <c r="XCM13" s="47"/>
      <c r="XCN13" s="47"/>
      <c r="XCO13" s="47"/>
      <c r="XCP13" s="47"/>
      <c r="XCQ13" s="47"/>
      <c r="XCR13" s="47"/>
      <c r="XCS13" s="47"/>
      <c r="XCT13" s="47"/>
      <c r="XCU13" s="47"/>
      <c r="XCV13" s="47"/>
      <c r="XCW13" s="47"/>
      <c r="XCX13" s="47"/>
      <c r="XCY13" s="47"/>
      <c r="XCZ13" s="47"/>
      <c r="XDA13" s="47"/>
      <c r="XDB13" s="47"/>
      <c r="XDC13" s="47"/>
      <c r="XDD13" s="47"/>
      <c r="XDE13" s="47"/>
      <c r="XDF13" s="47"/>
      <c r="XDG13" s="47"/>
      <c r="XDH13" s="47"/>
      <c r="XDI13" s="47"/>
      <c r="XDJ13" s="47"/>
      <c r="XDK13" s="47"/>
      <c r="XDL13" s="47"/>
      <c r="XDM13" s="47"/>
      <c r="XDN13" s="47"/>
      <c r="XDO13" s="47"/>
      <c r="XDP13" s="47"/>
      <c r="XDQ13" s="47"/>
      <c r="XDR13" s="47"/>
      <c r="XDS13" s="47"/>
      <c r="XDT13" s="47"/>
      <c r="XDU13" s="47"/>
      <c r="XDV13" s="47"/>
      <c r="XDW13" s="47"/>
      <c r="XDX13" s="47"/>
      <c r="XDY13" s="47"/>
      <c r="XDZ13" s="47"/>
      <c r="XEA13" s="47"/>
      <c r="XEB13" s="47"/>
      <c r="XEC13" s="47"/>
      <c r="XED13" s="47"/>
      <c r="XEE13" s="47"/>
      <c r="XEF13" s="47"/>
      <c r="XEG13" s="47"/>
      <c r="XEH13" s="47"/>
      <c r="XEI13" s="47"/>
      <c r="XEJ13" s="47"/>
      <c r="XEK13" s="47"/>
      <c r="XEL13" s="47"/>
      <c r="XEM13" s="47"/>
      <c r="XEN13" s="47"/>
      <c r="XEO13" s="47"/>
      <c r="XEP13" s="47"/>
      <c r="XEQ13" s="47"/>
      <c r="XER13" s="47"/>
      <c r="XES13" s="47"/>
      <c r="XET13" s="47"/>
      <c r="XEU13" s="47"/>
      <c r="XEV13" s="47"/>
      <c r="XEW13" s="47"/>
      <c r="XEX13" s="47"/>
      <c r="XEY13" s="47"/>
      <c r="XEZ13" s="47"/>
      <c r="XFA13" s="47"/>
      <c r="XFB13" s="47"/>
      <c r="XFC13" s="47"/>
      <c r="XFD13" s="47"/>
    </row>
    <row r="14" s="7" customFormat="1" customHeight="1" spans="1:26 16164:16384">
      <c r="A14" s="27" t="s">
        <v>116</v>
      </c>
      <c r="B14" s="70">
        <f t="shared" si="0"/>
        <v>110663.69</v>
      </c>
      <c r="C14" s="25">
        <f t="shared" ref="C14:N14" si="5">C4-C5</f>
        <v>0</v>
      </c>
      <c r="D14" s="25">
        <f t="shared" si="5"/>
        <v>101693.67</v>
      </c>
      <c r="E14" s="25">
        <f t="shared" si="5"/>
        <v>-8306.33</v>
      </c>
      <c r="F14" s="25">
        <f t="shared" si="5"/>
        <v>-11306.33</v>
      </c>
      <c r="G14" s="25">
        <f t="shared" si="5"/>
        <v>28582.68</v>
      </c>
      <c r="H14" s="25">
        <f t="shared" si="5"/>
        <v>0</v>
      </c>
      <c r="I14" s="25">
        <f t="shared" si="5"/>
        <v>0</v>
      </c>
      <c r="J14" s="25">
        <f t="shared" si="5"/>
        <v>0</v>
      </c>
      <c r="K14" s="25">
        <f t="shared" si="5"/>
        <v>0</v>
      </c>
      <c r="L14" s="25">
        <f t="shared" si="5"/>
        <v>0</v>
      </c>
      <c r="M14" s="25">
        <f t="shared" si="5"/>
        <v>0</v>
      </c>
      <c r="N14" s="25">
        <f t="shared" si="5"/>
        <v>0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WWR14" s="47"/>
      <c r="WWS14" s="47"/>
      <c r="WWT14" s="47"/>
      <c r="WWU14" s="47"/>
      <c r="WWV14" s="47"/>
      <c r="WWW14" s="47"/>
      <c r="WWX14" s="47"/>
      <c r="WWY14" s="47"/>
      <c r="WWZ14" s="47"/>
      <c r="WXA14" s="47"/>
      <c r="WXB14" s="47"/>
      <c r="WXC14" s="47"/>
      <c r="WXD14" s="47"/>
      <c r="WXE14" s="47"/>
      <c r="WXF14" s="47"/>
      <c r="WXG14" s="47"/>
      <c r="WXH14" s="47"/>
      <c r="WXI14" s="47"/>
      <c r="WXJ14" s="47"/>
      <c r="WXK14" s="47"/>
      <c r="WXL14" s="47"/>
      <c r="WXM14" s="47"/>
      <c r="WXN14" s="47"/>
      <c r="WXO14" s="47"/>
      <c r="WXP14" s="47"/>
      <c r="WXQ14" s="47"/>
      <c r="WXR14" s="47"/>
      <c r="WXS14" s="47"/>
      <c r="WXT14" s="47"/>
      <c r="WXU14" s="47"/>
      <c r="WXV14" s="47"/>
      <c r="WXW14" s="47"/>
      <c r="WXX14" s="47"/>
      <c r="WXY14" s="47"/>
      <c r="WXZ14" s="47"/>
      <c r="WYA14" s="47"/>
      <c r="WYB14" s="47"/>
      <c r="WYC14" s="47"/>
      <c r="WYD14" s="47"/>
      <c r="WYE14" s="47"/>
      <c r="WYF14" s="47"/>
      <c r="WYG14" s="47"/>
      <c r="WYH14" s="47"/>
      <c r="WYI14" s="47"/>
      <c r="WYJ14" s="47"/>
      <c r="WYK14" s="47"/>
      <c r="WYL14" s="47"/>
      <c r="WYM14" s="47"/>
      <c r="WYN14" s="47"/>
      <c r="WYO14" s="47"/>
      <c r="WYP14" s="47"/>
      <c r="WYQ14" s="47"/>
      <c r="WYR14" s="47"/>
      <c r="WYS14" s="47"/>
      <c r="WYT14" s="47"/>
      <c r="WYU14" s="47"/>
      <c r="WYV14" s="47"/>
      <c r="WYW14" s="47"/>
      <c r="WYX14" s="47"/>
      <c r="WYY14" s="47"/>
      <c r="WYZ14" s="47"/>
      <c r="WZA14" s="47"/>
      <c r="WZB14" s="47"/>
      <c r="WZC14" s="47"/>
      <c r="WZD14" s="47"/>
      <c r="WZE14" s="47"/>
      <c r="WZF14" s="47"/>
      <c r="WZG14" s="47"/>
      <c r="WZH14" s="47"/>
      <c r="WZI14" s="47"/>
      <c r="WZJ14" s="47"/>
      <c r="WZK14" s="47"/>
      <c r="WZL14" s="47"/>
      <c r="WZM14" s="47"/>
      <c r="WZN14" s="47"/>
      <c r="WZO14" s="47"/>
      <c r="WZP14" s="47"/>
      <c r="WZQ14" s="47"/>
      <c r="WZR14" s="47"/>
      <c r="WZS14" s="47"/>
      <c r="WZT14" s="47"/>
      <c r="WZU14" s="47"/>
      <c r="WZV14" s="47"/>
      <c r="WZW14" s="47"/>
      <c r="WZX14" s="47"/>
      <c r="WZY14" s="47"/>
      <c r="WZZ14" s="47"/>
      <c r="XAA14" s="47"/>
      <c r="XAB14" s="47"/>
      <c r="XAC14" s="47"/>
      <c r="XAD14" s="47"/>
      <c r="XAE14" s="47"/>
      <c r="XAF14" s="47"/>
      <c r="XAG14" s="47"/>
      <c r="XAH14" s="47"/>
      <c r="XAI14" s="47"/>
      <c r="XAJ14" s="47"/>
      <c r="XAK14" s="47"/>
      <c r="XAL14" s="47"/>
      <c r="XAM14" s="47"/>
      <c r="XAN14" s="47"/>
      <c r="XAO14" s="47"/>
      <c r="XAP14" s="47"/>
      <c r="XAQ14" s="47"/>
      <c r="XAR14" s="47"/>
      <c r="XAS14" s="47"/>
      <c r="XAT14" s="47"/>
      <c r="XAU14" s="47"/>
      <c r="XAV14" s="47"/>
      <c r="XAW14" s="47"/>
      <c r="XAX14" s="47"/>
      <c r="XAY14" s="47"/>
      <c r="XAZ14" s="47"/>
      <c r="XBA14" s="47"/>
      <c r="XBB14" s="47"/>
      <c r="XBC14" s="47"/>
      <c r="XBD14" s="47"/>
      <c r="XBE14" s="47"/>
      <c r="XBF14" s="47"/>
      <c r="XBG14" s="47"/>
      <c r="XBH14" s="47"/>
      <c r="XBI14" s="47"/>
      <c r="XBJ14" s="47"/>
      <c r="XBK14" s="47"/>
      <c r="XBL14" s="47"/>
      <c r="XBM14" s="47"/>
      <c r="XBN14" s="47"/>
      <c r="XBO14" s="47"/>
      <c r="XBP14" s="47"/>
      <c r="XBQ14" s="47"/>
      <c r="XBR14" s="47"/>
      <c r="XBS14" s="47"/>
      <c r="XBT14" s="47"/>
      <c r="XBU14" s="47"/>
      <c r="XBV14" s="47"/>
      <c r="XBW14" s="47"/>
      <c r="XBX14" s="47"/>
      <c r="XBY14" s="47"/>
      <c r="XBZ14" s="47"/>
      <c r="XCA14" s="47"/>
      <c r="XCB14" s="47"/>
      <c r="XCC14" s="47"/>
      <c r="XCD14" s="47"/>
      <c r="XCE14" s="47"/>
      <c r="XCF14" s="47"/>
      <c r="XCG14" s="47"/>
      <c r="XCH14" s="47"/>
      <c r="XCI14" s="47"/>
      <c r="XCJ14" s="47"/>
      <c r="XCK14" s="47"/>
      <c r="XCL14" s="47"/>
      <c r="XCM14" s="47"/>
      <c r="XCN14" s="47"/>
      <c r="XCO14" s="47"/>
      <c r="XCP14" s="47"/>
      <c r="XCQ14" s="47"/>
      <c r="XCR14" s="47"/>
      <c r="XCS14" s="47"/>
      <c r="XCT14" s="47"/>
      <c r="XCU14" s="47"/>
      <c r="XCV14" s="47"/>
      <c r="XCW14" s="47"/>
      <c r="XCX14" s="47"/>
      <c r="XCY14" s="47"/>
      <c r="XCZ14" s="47"/>
      <c r="XDA14" s="47"/>
      <c r="XDB14" s="47"/>
      <c r="XDC14" s="47"/>
      <c r="XDD14" s="47"/>
      <c r="XDE14" s="47"/>
      <c r="XDF14" s="47"/>
      <c r="XDG14" s="47"/>
      <c r="XDH14" s="47"/>
      <c r="XDI14" s="47"/>
      <c r="XDJ14" s="47"/>
      <c r="XDK14" s="47"/>
      <c r="XDL14" s="47"/>
      <c r="XDM14" s="47"/>
      <c r="XDN14" s="47"/>
      <c r="XDO14" s="47"/>
      <c r="XDP14" s="47"/>
      <c r="XDQ14" s="47"/>
      <c r="XDR14" s="47"/>
      <c r="XDS14" s="47"/>
      <c r="XDT14" s="47"/>
      <c r="XDU14" s="47"/>
      <c r="XDV14" s="47"/>
      <c r="XDW14" s="47"/>
      <c r="XDX14" s="47"/>
      <c r="XDY14" s="47"/>
      <c r="XDZ14" s="47"/>
      <c r="XEA14" s="47"/>
      <c r="XEB14" s="47"/>
      <c r="XEC14" s="47"/>
      <c r="XED14" s="47"/>
      <c r="XEE14" s="47"/>
      <c r="XEF14" s="47"/>
      <c r="XEG14" s="47"/>
      <c r="XEH14" s="47"/>
      <c r="XEI14" s="47"/>
      <c r="XEJ14" s="47"/>
      <c r="XEK14" s="47"/>
      <c r="XEL14" s="47"/>
      <c r="XEM14" s="47"/>
      <c r="XEN14" s="47"/>
      <c r="XEO14" s="47"/>
      <c r="XEP14" s="47"/>
      <c r="XEQ14" s="47"/>
      <c r="XER14" s="47"/>
      <c r="XES14" s="47"/>
      <c r="XET14" s="47"/>
      <c r="XEU14" s="47"/>
      <c r="XEV14" s="47"/>
      <c r="XEW14" s="47"/>
      <c r="XEX14" s="47"/>
      <c r="XEY14" s="47"/>
      <c r="XEZ14" s="47"/>
      <c r="XFA14" s="47"/>
      <c r="XFB14" s="47"/>
      <c r="XFC14" s="47"/>
      <c r="XFD14" s="47"/>
    </row>
  </sheetData>
  <pageMargins left="0.75" right="0.75" top="1" bottom="1" header="0.5" footer="0.5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R36"/>
  <sheetViews>
    <sheetView workbookViewId="0">
      <selection activeCell="G3" sqref="G3"/>
    </sheetView>
  </sheetViews>
  <sheetFormatPr defaultColWidth="14.875" defaultRowHeight="33" customHeight="1"/>
  <cols>
    <col min="1" max="1" width="19.875" style="7" customWidth="1"/>
    <col min="2" max="15" width="14.875" style="7" customWidth="1"/>
    <col min="16" max="27" width="14.875" style="8" customWidth="1"/>
    <col min="28" max="16164" width="14.875" style="7" customWidth="1"/>
    <col min="16165" max="16384" width="14.875" style="47"/>
  </cols>
  <sheetData>
    <row r="1" s="2" customFormat="1" customHeight="1" spans="1:1024 1025:16164">
      <c r="A1" s="10" t="s">
        <v>37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15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5"/>
    </row>
    <row r="2" s="3" customFormat="1" customHeight="1" spans="1:1024 1025:16164">
      <c r="A2" s="19" t="s">
        <v>117</v>
      </c>
      <c r="B2" s="10">
        <f t="shared" ref="B2:B10" si="0">SUM(C2:N2)</f>
        <v>120000</v>
      </c>
      <c r="C2" s="10">
        <f>收入分配表!F13</f>
        <v>0</v>
      </c>
      <c r="D2" s="10">
        <f>收入分配表!I13</f>
        <v>0</v>
      </c>
      <c r="E2" s="10">
        <f>收入分配表!L13</f>
        <v>0</v>
      </c>
      <c r="F2" s="10">
        <f>收入分配表!O13</f>
        <v>120000</v>
      </c>
      <c r="G2" s="10">
        <f>收入分配表!R13</f>
        <v>0</v>
      </c>
      <c r="H2" s="10">
        <f>收入分配表!U13</f>
        <v>0</v>
      </c>
      <c r="I2" s="10">
        <f>收入分配表!X13</f>
        <v>0</v>
      </c>
      <c r="J2" s="10">
        <f>收入分配表!AB13</f>
        <v>0</v>
      </c>
      <c r="K2" s="10">
        <f>收入分配表!AE13</f>
        <v>0</v>
      </c>
      <c r="L2" s="10">
        <f>收入分配表!AH13</f>
        <v>0</v>
      </c>
      <c r="M2" s="10">
        <f>收入分配表!AK13</f>
        <v>0</v>
      </c>
      <c r="N2" s="10">
        <f>收入分配表!AN13</f>
        <v>0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3" customFormat="1" customHeight="1" spans="1:1024 1025:16164">
      <c r="A3" s="19" t="s">
        <v>90</v>
      </c>
      <c r="B3" s="10">
        <f t="shared" si="0"/>
        <v>-60846.69</v>
      </c>
      <c r="C3" s="10"/>
      <c r="D3" s="10"/>
      <c r="E3" s="44"/>
      <c r="F3" s="10">
        <f>-(1800*24+600+900)</f>
        <v>-44700</v>
      </c>
      <c r="G3" s="10">
        <v>-16146.69</v>
      </c>
      <c r="H3" s="10"/>
      <c r="I3" s="10"/>
      <c r="J3" s="10"/>
      <c r="K3" s="10"/>
      <c r="L3" s="10"/>
      <c r="M3" s="44"/>
      <c r="N3" s="44"/>
      <c r="O3" s="5"/>
      <c r="P3">
        <f>B3-L3-64000</f>
        <v>-124846.69</v>
      </c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="3" customFormat="1" customHeight="1" spans="1:1024 1025:16164">
      <c r="A4" s="19" t="s">
        <v>114</v>
      </c>
      <c r="B4" s="10">
        <f t="shared" si="0"/>
        <v>59153.31</v>
      </c>
      <c r="C4" s="10">
        <f t="shared" ref="C4:N4" si="1">SUM(C2:C3)</f>
        <v>0</v>
      </c>
      <c r="D4" s="10">
        <f t="shared" si="1"/>
        <v>0</v>
      </c>
      <c r="E4" s="10">
        <f t="shared" si="1"/>
        <v>0</v>
      </c>
      <c r="F4" s="10">
        <f t="shared" si="1"/>
        <v>75300</v>
      </c>
      <c r="G4" s="10">
        <f t="shared" si="1"/>
        <v>-16146.69</v>
      </c>
      <c r="H4" s="10">
        <f t="shared" si="1"/>
        <v>0</v>
      </c>
      <c r="I4" s="10">
        <f t="shared" si="1"/>
        <v>0</v>
      </c>
      <c r="J4" s="10">
        <f t="shared" si="1"/>
        <v>0</v>
      </c>
      <c r="K4" s="10">
        <f t="shared" si="1"/>
        <v>0</v>
      </c>
      <c r="L4" s="10">
        <f t="shared" si="1"/>
        <v>0</v>
      </c>
      <c r="M4" s="10">
        <f t="shared" si="1"/>
        <v>0</v>
      </c>
      <c r="N4" s="10">
        <f t="shared" si="1"/>
        <v>0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="4" customFormat="1" customHeight="1" spans="1:1024 1025:16164">
      <c r="A5" s="20" t="s">
        <v>118</v>
      </c>
      <c r="B5" s="10">
        <f t="shared" si="0"/>
        <v>0</v>
      </c>
      <c r="C5" s="14">
        <f>SUM(C6:C7)</f>
        <v>0</v>
      </c>
      <c r="D5" s="14">
        <f t="shared" ref="D5:N5" si="2">SUM(D6:D7)</f>
        <v>0</v>
      </c>
      <c r="E5" s="14">
        <f t="shared" si="2"/>
        <v>0</v>
      </c>
      <c r="F5" s="14">
        <f t="shared" si="2"/>
        <v>0</v>
      </c>
      <c r="G5" s="14">
        <f t="shared" si="2"/>
        <v>0</v>
      </c>
      <c r="H5" s="14">
        <f t="shared" si="2"/>
        <v>0</v>
      </c>
      <c r="I5" s="14">
        <f t="shared" si="2"/>
        <v>0</v>
      </c>
      <c r="J5" s="14">
        <f t="shared" si="2"/>
        <v>0</v>
      </c>
      <c r="K5" s="14">
        <f t="shared" si="2"/>
        <v>0</v>
      </c>
      <c r="L5" s="14">
        <f t="shared" si="2"/>
        <v>0</v>
      </c>
      <c r="M5" s="14">
        <f t="shared" si="2"/>
        <v>0</v>
      </c>
      <c r="N5" s="14">
        <f t="shared" si="2"/>
        <v>0</v>
      </c>
      <c r="O5" s="15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</row>
    <row r="6" s="5" customFormat="1" customHeight="1" spans="1:1024 1025:16164">
      <c r="A6" s="23" t="s">
        <v>119</v>
      </c>
      <c r="B6" s="10">
        <f t="shared" si="0"/>
        <v>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s="5" customFormat="1" customHeight="1" spans="1:1024 1025:16164">
      <c r="A7" s="23" t="s">
        <v>120</v>
      </c>
      <c r="B7" s="10">
        <f t="shared" si="0"/>
        <v>0</v>
      </c>
      <c r="C7" s="25"/>
      <c r="D7" s="25"/>
      <c r="E7" s="25"/>
      <c r="F7" s="25"/>
      <c r="G7" s="25"/>
      <c r="H7" s="25"/>
      <c r="I7" s="24"/>
      <c r="J7" s="24"/>
      <c r="K7" s="24"/>
      <c r="L7" s="24"/>
      <c r="M7" s="24"/>
      <c r="N7" s="24"/>
      <c r="O7" s="45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="7" customFormat="1" customHeight="1" spans="1:1024 1025:16164">
      <c r="A8" s="10" t="s">
        <v>121</v>
      </c>
      <c r="B8" s="10">
        <f t="shared" si="0"/>
        <v>-5000</v>
      </c>
      <c r="C8" s="25">
        <f>C33</f>
        <v>0</v>
      </c>
      <c r="D8" s="25">
        <f t="shared" ref="D8:N8" si="3">D33</f>
        <v>0</v>
      </c>
      <c r="E8" s="25">
        <f t="shared" si="3"/>
        <v>-5000</v>
      </c>
      <c r="F8" s="25">
        <f t="shared" si="3"/>
        <v>0</v>
      </c>
      <c r="G8" s="25">
        <f t="shared" si="3"/>
        <v>0</v>
      </c>
      <c r="H8" s="25">
        <f t="shared" si="3"/>
        <v>0</v>
      </c>
      <c r="I8" s="25">
        <f t="shared" si="3"/>
        <v>0</v>
      </c>
      <c r="J8" s="25">
        <f t="shared" si="3"/>
        <v>0</v>
      </c>
      <c r="K8" s="25">
        <f t="shared" si="3"/>
        <v>0</v>
      </c>
      <c r="L8" s="25">
        <f t="shared" si="3"/>
        <v>0</v>
      </c>
      <c r="M8" s="25">
        <f t="shared" si="3"/>
        <v>0</v>
      </c>
      <c r="N8" s="25">
        <f t="shared" si="3"/>
        <v>0</v>
      </c>
      <c r="O8" s="5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="7" customFormat="1" customHeight="1" spans="1:1024 1025:16164">
      <c r="A9" s="10" t="s">
        <v>122</v>
      </c>
      <c r="B9" s="10">
        <f t="shared" si="0"/>
        <v>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5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="7" customFormat="1" customHeight="1" spans="1:1024 1025:16164">
      <c r="A10" s="27" t="s">
        <v>123</v>
      </c>
      <c r="B10" s="10">
        <f t="shared" si="0"/>
        <v>54153.31</v>
      </c>
      <c r="C10" s="25">
        <f>C4-C5+C8+C9</f>
        <v>0</v>
      </c>
      <c r="D10" s="25">
        <f t="shared" ref="D10:N10" si="4">D4-D5+D8+D9</f>
        <v>0</v>
      </c>
      <c r="E10" s="25">
        <f t="shared" si="4"/>
        <v>-5000</v>
      </c>
      <c r="F10" s="25">
        <f t="shared" si="4"/>
        <v>75300</v>
      </c>
      <c r="G10" s="25">
        <f t="shared" si="4"/>
        <v>-16146.69</v>
      </c>
      <c r="H10" s="25">
        <f t="shared" si="4"/>
        <v>0</v>
      </c>
      <c r="I10" s="25">
        <f t="shared" si="4"/>
        <v>0</v>
      </c>
      <c r="J10" s="25">
        <f t="shared" si="4"/>
        <v>0</v>
      </c>
      <c r="K10" s="25">
        <f t="shared" si="4"/>
        <v>0</v>
      </c>
      <c r="L10" s="25">
        <f t="shared" si="4"/>
        <v>0</v>
      </c>
      <c r="M10" s="25">
        <f t="shared" si="4"/>
        <v>0</v>
      </c>
      <c r="N10" s="25">
        <f t="shared" si="4"/>
        <v>0</v>
      </c>
      <c r="O10" s="1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="7" customFormat="1" customHeight="1" spans="1:1024 1025:16164">
      <c r="A11" s="3"/>
      <c r="B11" s="3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5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3" customFormat="1" customHeight="1" spans="1:1024 1025:16164">
      <c r="A13" s="48" t="s">
        <v>124</v>
      </c>
      <c r="B13" s="49" t="s">
        <v>10</v>
      </c>
      <c r="C13" s="50" t="s">
        <v>0</v>
      </c>
      <c r="D13" s="50" t="s">
        <v>1</v>
      </c>
      <c r="E13" s="50" t="s">
        <v>2</v>
      </c>
      <c r="F13" s="50" t="s">
        <v>3</v>
      </c>
      <c r="G13" s="50" t="s">
        <v>4</v>
      </c>
      <c r="H13" s="50" t="s">
        <v>5</v>
      </c>
      <c r="I13" s="50" t="s">
        <v>6</v>
      </c>
      <c r="J13" s="50" t="s">
        <v>7</v>
      </c>
      <c r="K13" s="50" t="s">
        <v>8</v>
      </c>
      <c r="L13" s="50" t="s">
        <v>41</v>
      </c>
      <c r="M13" s="50" t="s">
        <v>42</v>
      </c>
      <c r="N13" s="50" t="s">
        <v>43</v>
      </c>
    </row>
    <row r="14" customFormat="1" customHeight="1" spans="1:1024 1025:16164">
      <c r="A14" s="51" t="s">
        <v>125</v>
      </c>
      <c r="B14" s="50">
        <f>SUM(C14:N14)</f>
        <v>0</v>
      </c>
      <c r="C14" s="52">
        <f t="shared" ref="C14:N14" si="5">SUM(C15:C18)</f>
        <v>0</v>
      </c>
      <c r="D14" s="52">
        <f t="shared" si="5"/>
        <v>0</v>
      </c>
      <c r="E14" s="52">
        <f t="shared" si="5"/>
        <v>0</v>
      </c>
      <c r="F14" s="52">
        <f t="shared" si="5"/>
        <v>0</v>
      </c>
      <c r="G14" s="52">
        <f t="shared" si="5"/>
        <v>0</v>
      </c>
      <c r="H14" s="52">
        <f t="shared" si="5"/>
        <v>0</v>
      </c>
      <c r="I14" s="52">
        <f t="shared" si="5"/>
        <v>0</v>
      </c>
      <c r="J14" s="52">
        <f t="shared" si="5"/>
        <v>0</v>
      </c>
      <c r="K14" s="52">
        <f t="shared" si="5"/>
        <v>0</v>
      </c>
      <c r="L14" s="52">
        <f t="shared" si="5"/>
        <v>0</v>
      </c>
      <c r="M14" s="52">
        <f t="shared" si="5"/>
        <v>0</v>
      </c>
      <c r="N14" s="52">
        <f t="shared" si="5"/>
        <v>0</v>
      </c>
    </row>
    <row r="15" customFormat="1" customHeight="1" spans="1:1024 1025:16164">
      <c r="A15" s="53" t="s">
        <v>126</v>
      </c>
      <c r="B15" s="50">
        <f>SUM(C15:N15)</f>
        <v>0</v>
      </c>
      <c r="C15" s="54"/>
      <c r="D15" s="54"/>
      <c r="E15" s="54"/>
      <c r="F15" s="54"/>
      <c r="G15" s="54"/>
      <c r="H15" s="55"/>
      <c r="I15" s="55"/>
      <c r="J15" s="55"/>
      <c r="K15" s="55"/>
      <c r="L15" s="55"/>
      <c r="M15" s="55"/>
      <c r="N15" s="55"/>
    </row>
    <row r="16" customFormat="1" customHeight="1" spans="1:1024 1025:16164">
      <c r="A16" s="53" t="s">
        <v>127</v>
      </c>
      <c r="B16" s="50">
        <f>SUM(C16:N16)</f>
        <v>0</v>
      </c>
      <c r="C16" s="54"/>
      <c r="D16" s="54"/>
      <c r="E16" s="54"/>
      <c r="F16" s="54"/>
      <c r="G16" s="54"/>
      <c r="H16" s="55"/>
      <c r="I16" s="55"/>
      <c r="J16" s="55"/>
      <c r="K16" s="55"/>
      <c r="L16" s="55"/>
      <c r="M16" s="55"/>
      <c r="N16" s="55"/>
    </row>
    <row r="17" customFormat="1" customHeight="1" spans="1:14">
      <c r="A17" s="53" t="s">
        <v>128</v>
      </c>
      <c r="B17" s="50">
        <f>SUM(C17:N17)</f>
        <v>0</v>
      </c>
      <c r="C17" s="54"/>
      <c r="D17" s="54"/>
      <c r="E17" s="54"/>
      <c r="F17" s="54"/>
      <c r="G17" s="54"/>
      <c r="H17" s="55"/>
      <c r="I17" s="55"/>
      <c r="J17" s="55"/>
      <c r="K17" s="55"/>
      <c r="L17" s="55"/>
      <c r="M17" s="55"/>
      <c r="N17" s="55"/>
    </row>
    <row r="18" customFormat="1" customHeight="1" spans="1:14">
      <c r="A18" s="53"/>
      <c r="B18" s="50">
        <f t="shared" ref="B18:B33" si="6">SUM(C18:N18)</f>
        <v>0</v>
      </c>
      <c r="C18" s="54"/>
      <c r="D18" s="54"/>
      <c r="E18" s="54"/>
      <c r="F18" s="54"/>
      <c r="G18" s="56"/>
      <c r="H18" s="55"/>
      <c r="I18" s="55"/>
      <c r="J18" s="55"/>
      <c r="K18" s="55"/>
      <c r="L18" s="55"/>
      <c r="M18" s="55"/>
      <c r="N18" s="55"/>
    </row>
    <row r="19" customFormat="1" customHeight="1" spans="1:14">
      <c r="A19" s="57" t="s">
        <v>129</v>
      </c>
      <c r="B19" s="50">
        <f t="shared" si="6"/>
        <v>5000</v>
      </c>
      <c r="C19" s="52">
        <f t="shared" ref="C19:N19" si="7">SUM(C20:C26)+C30</f>
        <v>0</v>
      </c>
      <c r="D19" s="52">
        <f t="shared" si="7"/>
        <v>0</v>
      </c>
      <c r="E19" s="52">
        <f t="shared" si="7"/>
        <v>5000</v>
      </c>
      <c r="F19" s="52">
        <f t="shared" si="7"/>
        <v>0</v>
      </c>
      <c r="G19" s="52">
        <f t="shared" si="7"/>
        <v>0</v>
      </c>
      <c r="H19" s="52">
        <f t="shared" si="7"/>
        <v>0</v>
      </c>
      <c r="I19" s="52">
        <f t="shared" si="7"/>
        <v>0</v>
      </c>
      <c r="J19" s="52">
        <f t="shared" si="7"/>
        <v>0</v>
      </c>
      <c r="K19" s="52">
        <f t="shared" si="7"/>
        <v>0</v>
      </c>
      <c r="L19" s="52">
        <f t="shared" si="7"/>
        <v>0</v>
      </c>
      <c r="M19" s="52">
        <f t="shared" si="7"/>
        <v>0</v>
      </c>
      <c r="N19" s="52">
        <f t="shared" si="7"/>
        <v>0</v>
      </c>
    </row>
    <row r="20" customFormat="1" customHeight="1" spans="1:14">
      <c r="A20" s="58" t="s">
        <v>130</v>
      </c>
      <c r="B20" s="50">
        <f t="shared" si="6"/>
        <v>0</v>
      </c>
      <c r="C20" s="54"/>
      <c r="D20" s="54"/>
      <c r="E20" s="54"/>
      <c r="F20" s="54"/>
      <c r="G20" s="54"/>
      <c r="H20" s="55"/>
      <c r="I20" s="55"/>
      <c r="J20" s="55"/>
      <c r="K20" s="55"/>
      <c r="L20" s="55"/>
      <c r="M20" s="55"/>
      <c r="N20" s="55"/>
    </row>
    <row r="21" customFormat="1" customHeight="1" spans="1:14">
      <c r="A21" s="58" t="s">
        <v>131</v>
      </c>
      <c r="B21" s="50">
        <f t="shared" si="6"/>
        <v>0</v>
      </c>
      <c r="C21" s="54"/>
      <c r="D21" s="54"/>
      <c r="E21" s="54"/>
      <c r="F21" s="54"/>
      <c r="G21" s="54"/>
      <c r="H21" s="55"/>
      <c r="I21" s="55"/>
      <c r="J21" s="55"/>
      <c r="K21" s="55"/>
      <c r="L21" s="55"/>
      <c r="M21" s="55"/>
      <c r="N21" s="55"/>
    </row>
    <row r="22" customFormat="1" customHeight="1" spans="1:14">
      <c r="A22" s="58" t="s">
        <v>132</v>
      </c>
      <c r="B22" s="50">
        <f t="shared" si="6"/>
        <v>0</v>
      </c>
      <c r="C22" s="54">
        <f t="shared" ref="C22:N22" si="8">(C15+C17)*4%</f>
        <v>0</v>
      </c>
      <c r="D22" s="54">
        <f t="shared" si="8"/>
        <v>0</v>
      </c>
      <c r="E22" s="54">
        <f t="shared" si="8"/>
        <v>0</v>
      </c>
      <c r="F22" s="54">
        <f t="shared" si="8"/>
        <v>0</v>
      </c>
      <c r="G22" s="54">
        <f t="shared" si="8"/>
        <v>0</v>
      </c>
      <c r="H22" s="54">
        <f t="shared" si="8"/>
        <v>0</v>
      </c>
      <c r="I22" s="54">
        <f t="shared" si="8"/>
        <v>0</v>
      </c>
      <c r="J22" s="54">
        <f t="shared" si="8"/>
        <v>0</v>
      </c>
      <c r="K22" s="54">
        <f t="shared" si="8"/>
        <v>0</v>
      </c>
      <c r="L22" s="54">
        <f t="shared" si="8"/>
        <v>0</v>
      </c>
      <c r="M22" s="59">
        <f t="shared" si="8"/>
        <v>0</v>
      </c>
      <c r="N22" s="59">
        <f t="shared" si="8"/>
        <v>0</v>
      </c>
    </row>
    <row r="23" customFormat="1" customHeight="1" spans="1:14">
      <c r="A23" s="60" t="s">
        <v>133</v>
      </c>
      <c r="B23" s="50">
        <f t="shared" si="6"/>
        <v>0</v>
      </c>
      <c r="C23" s="54"/>
      <c r="D23" s="54"/>
      <c r="E23" s="54"/>
      <c r="F23" s="54"/>
      <c r="G23" s="56"/>
      <c r="H23" s="56"/>
      <c r="I23" s="55"/>
      <c r="J23" s="55"/>
      <c r="K23" s="55"/>
      <c r="L23" s="55"/>
      <c r="M23" s="55"/>
      <c r="N23" s="55"/>
    </row>
    <row r="24" customFormat="1" customHeight="1" spans="1:14">
      <c r="A24" s="60" t="s">
        <v>134</v>
      </c>
      <c r="B24" s="50">
        <f t="shared" si="6"/>
        <v>5000</v>
      </c>
      <c r="C24" s="54"/>
      <c r="D24" s="54"/>
      <c r="E24" s="54">
        <v>5000</v>
      </c>
      <c r="F24" s="54"/>
      <c r="G24" s="56"/>
      <c r="H24" s="56"/>
      <c r="I24" s="55"/>
      <c r="J24" s="55"/>
      <c r="K24" s="55"/>
      <c r="L24" s="55"/>
      <c r="M24" s="55"/>
      <c r="N24" s="55"/>
    </row>
    <row r="25" customFormat="1" customHeight="1" spans="1:14">
      <c r="A25" s="61" t="s">
        <v>135</v>
      </c>
      <c r="B25" s="50">
        <f t="shared" si="6"/>
        <v>0</v>
      </c>
      <c r="C25" s="54">
        <f t="shared" ref="C25:N25" si="9">((C14)/1.13*0.13-(C20+C21+C22+C23)/1.06*0.06)*1.06+C14/1.13*0.0003/2</f>
        <v>0</v>
      </c>
      <c r="D25" s="54">
        <f t="shared" si="9"/>
        <v>0</v>
      </c>
      <c r="E25" s="54">
        <f t="shared" si="9"/>
        <v>0</v>
      </c>
      <c r="F25" s="54">
        <f t="shared" si="9"/>
        <v>0</v>
      </c>
      <c r="G25" s="54">
        <f t="shared" si="9"/>
        <v>0</v>
      </c>
      <c r="H25" s="54">
        <f t="shared" si="9"/>
        <v>0</v>
      </c>
      <c r="I25" s="54">
        <f t="shared" si="9"/>
        <v>0</v>
      </c>
      <c r="J25" s="54">
        <f t="shared" si="9"/>
        <v>0</v>
      </c>
      <c r="K25" s="54">
        <f t="shared" si="9"/>
        <v>0</v>
      </c>
      <c r="L25" s="54">
        <f t="shared" si="9"/>
        <v>0</v>
      </c>
      <c r="M25" s="53">
        <f t="shared" si="9"/>
        <v>0</v>
      </c>
      <c r="N25" s="53">
        <f t="shared" si="9"/>
        <v>0</v>
      </c>
    </row>
    <row r="26" customFormat="1" customHeight="1" spans="1:14">
      <c r="A26" s="62" t="s">
        <v>136</v>
      </c>
      <c r="B26" s="50">
        <f t="shared" si="6"/>
        <v>0</v>
      </c>
      <c r="C26" s="1">
        <f t="shared" ref="C26:N26" si="10">SUM(C27:C29)</f>
        <v>0</v>
      </c>
      <c r="D26" s="1">
        <f t="shared" si="10"/>
        <v>0</v>
      </c>
      <c r="E26" s="1">
        <f t="shared" si="10"/>
        <v>0</v>
      </c>
      <c r="F26" s="1">
        <f t="shared" si="10"/>
        <v>0</v>
      </c>
      <c r="G26" s="1">
        <f t="shared" si="10"/>
        <v>0</v>
      </c>
      <c r="H26" s="1">
        <f t="shared" si="10"/>
        <v>0</v>
      </c>
      <c r="I26" s="1">
        <f t="shared" si="10"/>
        <v>0</v>
      </c>
      <c r="J26" s="1">
        <f t="shared" si="10"/>
        <v>0</v>
      </c>
      <c r="K26" s="1">
        <f t="shared" si="10"/>
        <v>0</v>
      </c>
      <c r="L26" s="1">
        <f t="shared" si="10"/>
        <v>0</v>
      </c>
      <c r="M26" s="51">
        <f t="shared" si="10"/>
        <v>0</v>
      </c>
      <c r="N26" s="51">
        <f t="shared" si="10"/>
        <v>0</v>
      </c>
    </row>
    <row r="27" customFormat="1" customHeight="1" spans="1:14">
      <c r="A27" s="61"/>
      <c r="B27" s="50">
        <f t="shared" si="6"/>
        <v>0</v>
      </c>
      <c r="C27" s="53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customFormat="1" customHeight="1" spans="1:14">
      <c r="A28" s="61"/>
      <c r="B28" s="50">
        <f t="shared" si="6"/>
        <v>0</v>
      </c>
      <c r="C28" s="53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</row>
    <row r="29" customFormat="1" customHeight="1" spans="1:14">
      <c r="A29" s="53"/>
      <c r="B29" s="50">
        <f t="shared" si="6"/>
        <v>0</v>
      </c>
      <c r="C29" s="63"/>
      <c r="D29" s="63"/>
      <c r="E29" s="63"/>
      <c r="F29" s="63"/>
      <c r="G29" s="63"/>
      <c r="H29" s="55"/>
      <c r="I29" s="55"/>
      <c r="J29" s="55"/>
      <c r="K29" s="55"/>
      <c r="L29" s="55"/>
      <c r="M29" s="55"/>
      <c r="N29" s="55"/>
    </row>
    <row r="30" customFormat="1" customHeight="1" spans="1:14">
      <c r="A30" s="62" t="s">
        <v>137</v>
      </c>
      <c r="B30" s="50">
        <f t="shared" si="6"/>
        <v>0</v>
      </c>
      <c r="C30" s="52">
        <f t="shared" ref="C30:N30" si="11">C31+C32</f>
        <v>0</v>
      </c>
      <c r="D30" s="52">
        <f t="shared" si="11"/>
        <v>0</v>
      </c>
      <c r="E30" s="52">
        <f t="shared" si="11"/>
        <v>0</v>
      </c>
      <c r="F30" s="52">
        <f t="shared" si="11"/>
        <v>0</v>
      </c>
      <c r="G30" s="52">
        <f t="shared" si="11"/>
        <v>0</v>
      </c>
      <c r="H30" s="52">
        <f t="shared" si="11"/>
        <v>0</v>
      </c>
      <c r="I30" s="52">
        <f t="shared" si="11"/>
        <v>0</v>
      </c>
      <c r="J30" s="52">
        <f t="shared" si="11"/>
        <v>0</v>
      </c>
      <c r="K30" s="52">
        <f t="shared" si="11"/>
        <v>0</v>
      </c>
      <c r="L30" s="52">
        <f t="shared" si="11"/>
        <v>0</v>
      </c>
      <c r="M30" s="52">
        <f t="shared" si="11"/>
        <v>0</v>
      </c>
      <c r="N30" s="52">
        <f t="shared" si="11"/>
        <v>0</v>
      </c>
    </row>
    <row r="31" customFormat="1" customHeight="1" spans="1:14">
      <c r="A31" s="61" t="s">
        <v>50</v>
      </c>
      <c r="B31" s="50">
        <f t="shared" si="6"/>
        <v>0</v>
      </c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</row>
    <row r="32" customFormat="1" customHeight="1" spans="1:14">
      <c r="A32" s="61" t="s">
        <v>138</v>
      </c>
      <c r="B32" s="50">
        <f t="shared" si="6"/>
        <v>0</v>
      </c>
      <c r="C32" s="64"/>
      <c r="D32" s="55"/>
      <c r="E32" s="55"/>
      <c r="F32" s="55"/>
      <c r="G32" s="55"/>
      <c r="H32" s="55"/>
      <c r="I32" s="55"/>
      <c r="J32" s="55"/>
      <c r="K32" s="55"/>
      <c r="L32" s="65"/>
      <c r="M32" s="56"/>
      <c r="N32" s="56"/>
    </row>
    <row r="33" customFormat="1" customHeight="1" spans="1:15">
      <c r="A33" s="66" t="s">
        <v>139</v>
      </c>
      <c r="B33" s="50">
        <f t="shared" si="6"/>
        <v>-5000</v>
      </c>
      <c r="C33" s="67">
        <f t="shared" ref="C33:N33" si="12">C14-C19</f>
        <v>0</v>
      </c>
      <c r="D33" s="67">
        <f t="shared" si="12"/>
        <v>0</v>
      </c>
      <c r="E33" s="67">
        <f t="shared" si="12"/>
        <v>-5000</v>
      </c>
      <c r="F33" s="67">
        <f t="shared" si="12"/>
        <v>0</v>
      </c>
      <c r="G33" s="67">
        <f t="shared" si="12"/>
        <v>0</v>
      </c>
      <c r="H33" s="67">
        <f t="shared" si="12"/>
        <v>0</v>
      </c>
      <c r="I33" s="67">
        <f t="shared" si="12"/>
        <v>0</v>
      </c>
      <c r="J33" s="67">
        <f t="shared" si="12"/>
        <v>0</v>
      </c>
      <c r="K33" s="67">
        <f t="shared" si="12"/>
        <v>0</v>
      </c>
      <c r="L33" s="67">
        <f t="shared" si="12"/>
        <v>0</v>
      </c>
      <c r="M33" s="67">
        <f t="shared" si="12"/>
        <v>0</v>
      </c>
      <c r="N33" s="67">
        <f t="shared" si="12"/>
        <v>0</v>
      </c>
    </row>
    <row r="34" customFormat="1" customHeight="1" spans="1:15">
      <c r="O34" s="68"/>
    </row>
    <row r="35" customFormat="1" customHeight="1" spans="1:15">
      <c r="O35" s="68"/>
    </row>
    <row r="36" customFormat="1" customHeight="1" spans="1:15">
      <c r="O36" s="68"/>
    </row>
  </sheetData>
  <pageMargins left="0.75" right="0.75" top="1" bottom="1" header="0.5" footer="0.5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R11"/>
  <sheetViews>
    <sheetView workbookViewId="0">
      <selection activeCell="H22" sqref="A22:H23"/>
    </sheetView>
  </sheetViews>
  <sheetFormatPr defaultColWidth="17.375" defaultRowHeight="13.5"/>
  <cols>
    <col min="1" max="1" width="17.375" customWidth="1"/>
    <col min="2" max="14" width="13.25" customWidth="1"/>
    <col min="15" max="16384" width="17.375" customWidth="1"/>
  </cols>
  <sheetData>
    <row r="1" s="2" customFormat="1" ht="33" customHeight="1" spans="1:1024 1025:16164">
      <c r="A1" s="10" t="s">
        <v>39</v>
      </c>
      <c r="B1" s="17" t="s">
        <v>10</v>
      </c>
      <c r="C1" s="14" t="s">
        <v>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41</v>
      </c>
      <c r="M1" s="14" t="s">
        <v>42</v>
      </c>
      <c r="N1" s="14" t="s">
        <v>43</v>
      </c>
      <c r="O1" s="15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5"/>
    </row>
    <row r="2" s="3" customFormat="1" ht="33" customHeight="1" spans="1:1024 1025:16164">
      <c r="A2" s="19" t="s">
        <v>140</v>
      </c>
      <c r="B2" s="10">
        <f t="shared" ref="B2:B10" si="0">SUM(C2:N2)</f>
        <v>0</v>
      </c>
      <c r="C2" s="10">
        <f>收入分配表!F15</f>
        <v>0</v>
      </c>
      <c r="D2" s="10">
        <f>收入分配表!I15</f>
        <v>0</v>
      </c>
      <c r="E2" s="10">
        <f>收入分配表!L15</f>
        <v>0</v>
      </c>
      <c r="F2" s="10">
        <f>收入分配表!O15</f>
        <v>0</v>
      </c>
      <c r="G2" s="10">
        <f>收入分配表!R15</f>
        <v>0</v>
      </c>
      <c r="H2" s="10">
        <f>收入分配表!U15</f>
        <v>0</v>
      </c>
      <c r="I2" s="10">
        <f>收入分配表!X15</f>
        <v>0</v>
      </c>
      <c r="J2" s="10">
        <f>收入分配表!AB15</f>
        <v>0</v>
      </c>
      <c r="K2" s="10">
        <f>收入分配表!AE15</f>
        <v>0</v>
      </c>
      <c r="L2" s="10">
        <f>收入分配表!AH15</f>
        <v>0</v>
      </c>
      <c r="M2" s="10">
        <f>收入分配表!AK15</f>
        <v>0</v>
      </c>
      <c r="N2" s="10">
        <f>收入分配表!AN15</f>
        <v>0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3" customFormat="1" ht="33" customHeight="1" spans="1:1024 1025:16164">
      <c r="A3" s="19" t="s">
        <v>90</v>
      </c>
      <c r="B3" s="10">
        <f t="shared" si="0"/>
        <v>-5994.6</v>
      </c>
      <c r="C3" s="10"/>
      <c r="D3" s="10"/>
      <c r="E3" s="44"/>
      <c r="F3" s="10"/>
      <c r="G3" s="10">
        <f>-5994.6</f>
        <v>-5994.6</v>
      </c>
      <c r="H3" s="10"/>
      <c r="I3" s="10"/>
      <c r="J3" s="10"/>
      <c r="K3" s="10"/>
      <c r="L3" s="10"/>
      <c r="M3" s="44"/>
      <c r="N3" s="44"/>
      <c r="O3" s="5"/>
      <c r="P3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="3" customFormat="1" ht="33" customHeight="1" spans="1:1024 1025:16164">
      <c r="A4" s="19" t="s">
        <v>114</v>
      </c>
      <c r="B4" s="10">
        <f t="shared" si="0"/>
        <v>-5994.6</v>
      </c>
      <c r="C4" s="10">
        <f t="shared" ref="C4:N4" si="1">SUM(C2:C3)</f>
        <v>0</v>
      </c>
      <c r="D4" s="10">
        <f t="shared" si="1"/>
        <v>0</v>
      </c>
      <c r="E4" s="10">
        <f t="shared" si="1"/>
        <v>0</v>
      </c>
      <c r="F4" s="10">
        <f t="shared" si="1"/>
        <v>0</v>
      </c>
      <c r="G4" s="10">
        <f t="shared" si="1"/>
        <v>-5994.6</v>
      </c>
      <c r="H4" s="10">
        <f t="shared" si="1"/>
        <v>0</v>
      </c>
      <c r="I4" s="10">
        <f t="shared" si="1"/>
        <v>0</v>
      </c>
      <c r="J4" s="10">
        <f t="shared" si="1"/>
        <v>0</v>
      </c>
      <c r="K4" s="10">
        <f t="shared" si="1"/>
        <v>0</v>
      </c>
      <c r="L4" s="10">
        <f t="shared" si="1"/>
        <v>0</v>
      </c>
      <c r="M4" s="10">
        <f t="shared" si="1"/>
        <v>0</v>
      </c>
      <c r="N4" s="10">
        <f t="shared" si="1"/>
        <v>0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="4" customFormat="1" ht="33" customHeight="1" spans="1:1024 1025:16164">
      <c r="A5" s="20" t="s">
        <v>118</v>
      </c>
      <c r="B5" s="10">
        <f t="shared" si="0"/>
        <v>0</v>
      </c>
      <c r="C5" s="14">
        <f t="shared" ref="C5:N5" si="2">SUM(C6:C7)</f>
        <v>0</v>
      </c>
      <c r="D5" s="14">
        <f t="shared" si="2"/>
        <v>0</v>
      </c>
      <c r="E5" s="14">
        <f t="shared" si="2"/>
        <v>0</v>
      </c>
      <c r="F5" s="14">
        <f t="shared" si="2"/>
        <v>0</v>
      </c>
      <c r="G5" s="14">
        <f t="shared" si="2"/>
        <v>0</v>
      </c>
      <c r="H5" s="14">
        <f t="shared" si="2"/>
        <v>0</v>
      </c>
      <c r="I5" s="14">
        <f t="shared" si="2"/>
        <v>0</v>
      </c>
      <c r="J5" s="14">
        <f t="shared" si="2"/>
        <v>0</v>
      </c>
      <c r="K5" s="14">
        <f t="shared" si="2"/>
        <v>0</v>
      </c>
      <c r="L5" s="14">
        <f t="shared" si="2"/>
        <v>0</v>
      </c>
      <c r="M5" s="14">
        <f t="shared" si="2"/>
        <v>0</v>
      </c>
      <c r="N5" s="14">
        <f t="shared" si="2"/>
        <v>0</v>
      </c>
      <c r="O5" s="15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</row>
    <row r="6" s="5" customFormat="1" ht="33" customHeight="1" spans="1:1024 1025:16164">
      <c r="A6" s="23"/>
      <c r="B6" s="10">
        <f t="shared" si="0"/>
        <v>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s="5" customFormat="1" ht="33" customHeight="1" spans="1:1024 1025:16164">
      <c r="A7" s="23"/>
      <c r="B7" s="10">
        <f t="shared" si="0"/>
        <v>0</v>
      </c>
      <c r="C7" s="25"/>
      <c r="D7" s="25"/>
      <c r="E7" s="25"/>
      <c r="F7" s="25"/>
      <c r="G7" s="25"/>
      <c r="H7" s="25"/>
      <c r="I7" s="24"/>
      <c r="J7" s="24"/>
      <c r="K7" s="24"/>
      <c r="L7" s="24"/>
      <c r="M7" s="24"/>
      <c r="N7" s="24"/>
      <c r="O7" s="45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="7" customFormat="1" ht="33" customHeight="1" spans="1:1024 1025:16164">
      <c r="A8" s="10" t="s">
        <v>141</v>
      </c>
      <c r="B8" s="10">
        <f t="shared" si="0"/>
        <v>0</v>
      </c>
      <c r="C8" s="25">
        <f t="shared" ref="C8:N8" si="3">C33</f>
        <v>0</v>
      </c>
      <c r="D8" s="25">
        <f t="shared" si="3"/>
        <v>0</v>
      </c>
      <c r="E8" s="25">
        <f t="shared" si="3"/>
        <v>0</v>
      </c>
      <c r="F8" s="25">
        <f t="shared" si="3"/>
        <v>0</v>
      </c>
      <c r="G8" s="25">
        <f t="shared" si="3"/>
        <v>0</v>
      </c>
      <c r="H8" s="25">
        <f t="shared" si="3"/>
        <v>0</v>
      </c>
      <c r="I8" s="25">
        <f t="shared" si="3"/>
        <v>0</v>
      </c>
      <c r="J8" s="25">
        <f t="shared" si="3"/>
        <v>0</v>
      </c>
      <c r="K8" s="25">
        <f t="shared" si="3"/>
        <v>0</v>
      </c>
      <c r="L8" s="25">
        <f t="shared" si="3"/>
        <v>0</v>
      </c>
      <c r="M8" s="25">
        <f t="shared" si="3"/>
        <v>0</v>
      </c>
      <c r="N8" s="25">
        <f t="shared" si="3"/>
        <v>0</v>
      </c>
      <c r="O8" s="5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="7" customFormat="1" ht="33" customHeight="1" spans="1:1024 1025:16164">
      <c r="A9" s="10" t="s">
        <v>142</v>
      </c>
      <c r="B9" s="10">
        <f t="shared" si="0"/>
        <v>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5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="7" customFormat="1" ht="33" customHeight="1" spans="1:1024 1025:16164">
      <c r="A10" s="27" t="s">
        <v>143</v>
      </c>
      <c r="B10" s="10">
        <f t="shared" si="0"/>
        <v>-5994.6</v>
      </c>
      <c r="C10" s="25">
        <f t="shared" ref="C10:N10" si="4">C4-C5+C8+C9</f>
        <v>0</v>
      </c>
      <c r="D10" s="25">
        <f t="shared" si="4"/>
        <v>0</v>
      </c>
      <c r="E10" s="25">
        <f t="shared" si="4"/>
        <v>0</v>
      </c>
      <c r="F10" s="25">
        <f t="shared" si="4"/>
        <v>0</v>
      </c>
      <c r="G10" s="25">
        <f t="shared" si="4"/>
        <v>-5994.6</v>
      </c>
      <c r="H10" s="25">
        <f t="shared" si="4"/>
        <v>0</v>
      </c>
      <c r="I10" s="25">
        <f t="shared" si="4"/>
        <v>0</v>
      </c>
      <c r="J10" s="25">
        <f t="shared" si="4"/>
        <v>0</v>
      </c>
      <c r="K10" s="25">
        <f t="shared" si="4"/>
        <v>0</v>
      </c>
      <c r="L10" s="25">
        <f t="shared" si="4"/>
        <v>0</v>
      </c>
      <c r="M10" s="25">
        <f t="shared" si="4"/>
        <v>0</v>
      </c>
      <c r="N10" s="25">
        <f t="shared" si="4"/>
        <v>0</v>
      </c>
      <c r="O10" s="1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="7" customFormat="1" ht="33" customHeight="1" spans="1:1024 1025:16164">
      <c r="A11" s="3"/>
      <c r="B11" s="3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5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收入分配表</vt:lpstr>
      <vt:lpstr>公共组收入支配情况（实际扣款时间）</vt:lpstr>
      <vt:lpstr>公共组收入支配情况（应支付时间）</vt:lpstr>
      <vt:lpstr>苏薇提成支取表</vt:lpstr>
      <vt:lpstr>小蒋提成支取表</vt:lpstr>
      <vt:lpstr>木雨提成支取表</vt:lpstr>
      <vt:lpstr>妹妹项目组</vt:lpstr>
      <vt:lpstr>自研产品组</vt:lpstr>
      <vt:lpstr>AIGC组</vt:lpstr>
      <vt:lpstr>电商渠道组</vt:lpstr>
      <vt:lpstr>元浪公共账户</vt:lpstr>
      <vt:lpstr>个体户账户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yst</dc:creator>
  <cp:lastModifiedBy>Yht。</cp:lastModifiedBy>
  <dcterms:created xsi:type="dcterms:W3CDTF">2023-05-12T11:15:00Z</dcterms:created>
  <dcterms:modified xsi:type="dcterms:W3CDTF">2026-05-30T03:24:51Z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C91842AFEBF4461BB9A2C30386EB0DBC_12</vt:lpwstr>
  </property>
  <property fmtid="{D5CDD505-2E9C-101B-9397-08002B2CF9AE}" pid="4" name="CalculationRule">
    <vt:i4>0</vt:i4>
  </property>
</Properties>
</file>