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60" windowHeight="89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<sst xmlns="http://schemas.openxmlformats.org/spreadsheetml/2006/main" count="224" uniqueCount="22">
  <si>
    <t>天猫核算</t>
  </si>
  <si>
    <t>金额</t>
  </si>
  <si>
    <t>比例</t>
  </si>
  <si>
    <t>电商价格</t>
  </si>
  <si>
    <t>生产成本</t>
  </si>
  <si>
    <t>真实成交价</t>
  </si>
  <si>
    <t>建议零售价</t>
  </si>
  <si>
    <t>IP分润(授权使用费提点）</t>
  </si>
  <si>
    <r>
      <rPr>
        <sz val="11"/>
        <color theme="1"/>
        <rFont val="宋体"/>
        <charset val="134"/>
        <scheme val="minor"/>
      </rPr>
      <t>平台扣点（天猫平台扣点6.5</t>
    </r>
    <r>
      <rPr>
        <strike/>
        <sz val="11"/>
        <color theme="1"/>
        <rFont val="宋体"/>
        <charset val="134"/>
        <scheme val="minor"/>
      </rPr>
      <t>%+日常营销扣点3%）</t>
    </r>
  </si>
  <si>
    <t>税点</t>
  </si>
  <si>
    <t>运费</t>
  </si>
  <si>
    <t>投放费用</t>
  </si>
  <si>
    <t>自贸区分成</t>
  </si>
  <si>
    <t>众筹</t>
  </si>
  <si>
    <t>利润</t>
  </si>
  <si>
    <t>电商成本</t>
  </si>
  <si>
    <t>发卡</t>
  </si>
  <si>
    <t>钱袋子</t>
  </si>
  <si>
    <t>李静训手机链</t>
  </si>
  <si>
    <t>有凤来仪梳子</t>
  </si>
  <si>
    <t>有凤来仪镜子</t>
  </si>
  <si>
    <t>有凤来仪镜梳套装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</si>
</sst>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trike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4" borderId="5">
      <alignment vertical="center"/>
    </xf>
    <xf numFmtId="0" fontId="11" fillId="5" borderId="6">
      <alignment vertical="center"/>
    </xf>
    <xf numFmtId="0" fontId="12" fillId="5" borderId="5">
      <alignment vertical="center"/>
    </xf>
    <xf numFmtId="0" fontId="13" fillId="6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</xdr:colOff>
      <xdr:row>16</xdr:row>
      <xdr:rowOff>354330</xdr:rowOff>
    </xdr:from>
    <xdr:to>
      <xdr:col>7</xdr:col>
      <xdr:colOff>102235</xdr:colOff>
      <xdr:row>27</xdr:row>
      <xdr:rowOff>100330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" y="6450330"/>
          <a:ext cx="7132320" cy="3937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zoomScale="90" zoomScaleNormal="90" workbookViewId="0">
      <selection activeCell="A1" sqref="A1:L13"/>
    </sheetView>
  </sheetViews>
  <sheetFormatPr defaultColWidth="9" defaultRowHeight="30" customHeight="1"/>
  <cols>
    <col min="1" max="1" width="9" style="9"/>
    <col min="2" max="2" width="45.375" customWidth="1"/>
    <col min="3" max="3" width="10.625" style="12" customWidth="1"/>
    <col min="4" max="4" width="11.25" customWidth="1"/>
    <col min="5" max="5" width="12.375" style="13" customWidth="1"/>
    <col min="9" max="9" width="21.9519230769231" style="14" customWidth="1"/>
    <col min="10" max="11" width="12.9230769230769"/>
    <col min="16" max="16" width="20.5096153846154" style="14" customWidth="1"/>
    <col min="17" max="17" width="12.9230769230769"/>
  </cols>
  <sheetData>
    <row r="1" s="9" customFormat="1" customHeight="1" spans="1:19">
      <c r="A1" s="1"/>
      <c r="B1" s="1" t="s">
        <v>0</v>
      </c>
      <c r="C1" s="2" t="s">
        <v>1</v>
      </c>
      <c r="D1" s="1"/>
      <c r="E1" s="3" t="s">
        <v>2</v>
      </c>
      <c r="H1" s="1"/>
      <c r="I1" s="10" t="s">
        <v>0</v>
      </c>
      <c r="J1" s="2" t="s">
        <v>1</v>
      </c>
      <c r="K1" s="1"/>
      <c r="L1" s="3" t="s">
        <v>2</v>
      </c>
      <c r="O1" s="1"/>
      <c r="P1" s="10" t="s">
        <v>0</v>
      </c>
      <c r="Q1" s="2" t="s">
        <v>1</v>
      </c>
      <c r="R1" s="1"/>
      <c r="S1" s="3" t="s">
        <v>2</v>
      </c>
    </row>
    <row r="2" customHeight="1" spans="1:19">
      <c r="A2" s="4" t="s">
        <v>3</v>
      </c>
      <c r="B2" s="5" t="s">
        <v>4</v>
      </c>
      <c r="C2" s="6">
        <v>72</v>
      </c>
      <c r="D2" s="5"/>
      <c r="E2" s="7">
        <f>C2/C3</f>
        <v>0.443458980044346</v>
      </c>
      <c r="H2" s="4" t="s">
        <v>3</v>
      </c>
      <c r="I2" s="15" t="s">
        <v>4</v>
      </c>
      <c r="J2" s="6">
        <v>72</v>
      </c>
      <c r="K2" s="5"/>
      <c r="L2" s="7">
        <f>J2/J3</f>
        <v>0.51948051948052</v>
      </c>
      <c r="O2" s="4" t="s">
        <v>3</v>
      </c>
      <c r="P2" s="15" t="s">
        <v>4</v>
      </c>
      <c r="Q2" s="6">
        <v>11.5</v>
      </c>
      <c r="R2" s="5"/>
      <c r="S2" s="7">
        <f>Q2/Q3</f>
        <v>0.294871794871795</v>
      </c>
    </row>
    <row r="3" customHeight="1" spans="1:19">
      <c r="A3" s="4"/>
      <c r="B3" s="5" t="s">
        <v>5</v>
      </c>
      <c r="C3" s="6">
        <f>C4*0.82</f>
        <v>162.36</v>
      </c>
      <c r="D3" s="5"/>
      <c r="E3" s="7"/>
      <c r="H3" s="4"/>
      <c r="I3" s="15" t="s">
        <v>5</v>
      </c>
      <c r="J3" s="6">
        <f>J4*0.7</f>
        <v>138.6</v>
      </c>
      <c r="K3" s="5"/>
      <c r="L3" s="7"/>
      <c r="O3" s="4"/>
      <c r="P3" s="15" t="s">
        <v>5</v>
      </c>
      <c r="Q3" s="6">
        <v>39</v>
      </c>
      <c r="R3" s="5"/>
      <c r="S3" s="7"/>
    </row>
    <row r="4" customHeight="1" spans="1:19">
      <c r="A4" s="4"/>
      <c r="B4" s="5" t="s">
        <v>6</v>
      </c>
      <c r="C4" s="6">
        <v>198</v>
      </c>
      <c r="D4" s="5"/>
      <c r="E4" s="7"/>
      <c r="H4" s="4"/>
      <c r="I4" s="15" t="s">
        <v>6</v>
      </c>
      <c r="J4" s="6">
        <v>198</v>
      </c>
      <c r="K4" s="5"/>
      <c r="L4" s="7"/>
      <c r="O4" s="4"/>
      <c r="P4" s="15" t="s">
        <v>6</v>
      </c>
      <c r="Q4" s="6">
        <v>0</v>
      </c>
      <c r="R4" s="5"/>
      <c r="S4" s="7"/>
    </row>
    <row r="5" customHeight="1" spans="1:19">
      <c r="A5" s="4"/>
      <c r="B5" s="5" t="s">
        <v>7</v>
      </c>
      <c r="C5" s="6">
        <f>C3*E5</f>
        <v>9.7416</v>
      </c>
      <c r="D5" s="5"/>
      <c r="E5" s="7">
        <v>0.06</v>
      </c>
      <c r="H5" s="4"/>
      <c r="I5" s="15" t="s">
        <v>7</v>
      </c>
      <c r="J5" s="6">
        <f>J3*L5</f>
        <v>8.316</v>
      </c>
      <c r="K5" s="5"/>
      <c r="L5" s="7">
        <v>0.06</v>
      </c>
      <c r="O5" s="4"/>
      <c r="P5" s="15" t="s">
        <v>7</v>
      </c>
      <c r="Q5" s="6">
        <f>Q3*S5</f>
        <v>2.34</v>
      </c>
      <c r="R5" s="5"/>
      <c r="S5" s="7">
        <v>0.06</v>
      </c>
    </row>
    <row r="6" customHeight="1" spans="1:19">
      <c r="A6" s="4"/>
      <c r="B6" s="8" t="s">
        <v>8</v>
      </c>
      <c r="C6" s="6">
        <f>C3*E6</f>
        <v>15.4242</v>
      </c>
      <c r="D6" s="5"/>
      <c r="E6" s="7">
        <v>0.095</v>
      </c>
      <c r="H6" s="4"/>
      <c r="I6" s="16" t="s">
        <v>8</v>
      </c>
      <c r="J6" s="6">
        <f>J3*L6</f>
        <v>13.167</v>
      </c>
      <c r="K6" s="5"/>
      <c r="L6" s="7">
        <v>0.095</v>
      </c>
      <c r="O6" s="4"/>
      <c r="P6" s="16" t="s">
        <v>8</v>
      </c>
      <c r="Q6" s="6">
        <f>Q3*S6</f>
        <v>3.705</v>
      </c>
      <c r="R6" s="5"/>
      <c r="S6" s="7">
        <v>0.095</v>
      </c>
    </row>
    <row r="7" customHeight="1" spans="1:19">
      <c r="A7" s="4"/>
      <c r="B7" s="5" t="s">
        <v>9</v>
      </c>
      <c r="C7" s="6">
        <f>((C3-C2)/1.13*0.13-(C5+C6+C10+C8+C9)/1.06*0.06)*1.06</f>
        <v>7.81535012389381</v>
      </c>
      <c r="D7" s="5"/>
      <c r="E7" s="7">
        <f>C7/C3</f>
        <v>0.0481359332587694</v>
      </c>
      <c r="H7" s="4"/>
      <c r="I7" s="15" t="s">
        <v>9</v>
      </c>
      <c r="J7" s="6">
        <f>((J3-J2)/1.13*0.13-(J5+J6+J10+J8+J9)/1.06*0.06)*1.06</f>
        <v>5.66424371681416</v>
      </c>
      <c r="K7" s="5"/>
      <c r="L7" s="7">
        <f>J7/J3</f>
        <v>0.0408675592843735</v>
      </c>
      <c r="O7" s="4"/>
      <c r="P7" s="15" t="s">
        <v>9</v>
      </c>
      <c r="Q7" s="6">
        <f>((Q3-Q2)/1.13*0.13-(Q5+Q6+Q10+Q8+Q9)/1.06*0.06)*1.06</f>
        <v>2.36023982300885</v>
      </c>
      <c r="R7" s="5"/>
      <c r="S7" s="7">
        <f>Q7/Q3</f>
        <v>0.0605189698207398</v>
      </c>
    </row>
    <row r="8" customHeight="1" spans="1:19">
      <c r="A8" s="4"/>
      <c r="B8" s="5" t="s">
        <v>10</v>
      </c>
      <c r="C8" s="6">
        <v>5.5</v>
      </c>
      <c r="D8" s="5"/>
      <c r="E8" s="7">
        <f>C8/C3</f>
        <v>0.0338753387533875</v>
      </c>
      <c r="H8" s="4"/>
      <c r="I8" s="15" t="s">
        <v>10</v>
      </c>
      <c r="J8" s="6">
        <v>7</v>
      </c>
      <c r="K8" s="5"/>
      <c r="L8" s="7">
        <f>J8/J3</f>
        <v>0.0505050505050505</v>
      </c>
      <c r="O8" s="4"/>
      <c r="P8" s="15" t="s">
        <v>10</v>
      </c>
      <c r="Q8" s="6">
        <v>7</v>
      </c>
      <c r="R8" s="5"/>
      <c r="S8" s="7">
        <f>Q8/Q3</f>
        <v>0.179487179487179</v>
      </c>
    </row>
    <row r="9" customHeight="1" spans="1:19">
      <c r="A9" s="4"/>
      <c r="B9" s="5" t="s">
        <v>11</v>
      </c>
      <c r="C9" s="6">
        <f>C3*E9</f>
        <v>16.236</v>
      </c>
      <c r="D9" s="5"/>
      <c r="E9" s="7">
        <v>0.1</v>
      </c>
      <c r="H9" s="4"/>
      <c r="I9" s="15" t="s">
        <v>11</v>
      </c>
      <c r="J9" s="6">
        <f>J3*L9</f>
        <v>6.93</v>
      </c>
      <c r="K9" s="5"/>
      <c r="L9" s="7">
        <v>0.05</v>
      </c>
      <c r="O9" s="4"/>
      <c r="P9" s="15" t="s">
        <v>11</v>
      </c>
      <c r="Q9" s="6">
        <f>Q3*S9</f>
        <v>1.95</v>
      </c>
      <c r="R9" s="5"/>
      <c r="S9" s="7">
        <v>0.05</v>
      </c>
    </row>
    <row r="10" customHeight="1" spans="1:19">
      <c r="A10" s="4"/>
      <c r="B10" s="5" t="s">
        <v>12</v>
      </c>
      <c r="C10" s="6">
        <f>C3*E10</f>
        <v>6.4944</v>
      </c>
      <c r="D10" s="5"/>
      <c r="E10" s="7">
        <v>0.04</v>
      </c>
      <c r="H10" s="4"/>
      <c r="I10" s="15" t="s">
        <v>12</v>
      </c>
      <c r="J10" s="6">
        <f>J3*L10</f>
        <v>5.544</v>
      </c>
      <c r="K10" s="5"/>
      <c r="L10" s="7">
        <v>0.04</v>
      </c>
      <c r="O10" s="4"/>
      <c r="P10" s="15" t="s">
        <v>12</v>
      </c>
      <c r="Q10" s="6">
        <f>Q3*S10</f>
        <v>1.56</v>
      </c>
      <c r="R10" s="5"/>
      <c r="S10" s="7">
        <v>0.04</v>
      </c>
    </row>
    <row r="11" customHeight="1" spans="1:19">
      <c r="A11" s="4"/>
      <c r="B11" s="5" t="s">
        <v>13</v>
      </c>
      <c r="C11" s="6">
        <v>0</v>
      </c>
      <c r="D11" s="5"/>
      <c r="E11" s="7"/>
      <c r="H11" s="4"/>
      <c r="I11" s="15" t="s">
        <v>13</v>
      </c>
      <c r="J11" s="6">
        <v>0</v>
      </c>
      <c r="K11" s="5"/>
      <c r="L11" s="7"/>
      <c r="O11" s="4"/>
      <c r="P11" s="15" t="s">
        <v>13</v>
      </c>
      <c r="Q11" s="6">
        <v>0</v>
      </c>
      <c r="R11" s="5"/>
      <c r="S11" s="7"/>
    </row>
    <row r="12" customHeight="1" spans="1:19">
      <c r="A12" s="4"/>
      <c r="B12" s="5" t="s">
        <v>14</v>
      </c>
      <c r="C12" s="6">
        <f>C3-C2-C5-C6-C7-C8-C9-C10</f>
        <v>29.1484498761062</v>
      </c>
      <c r="D12" s="5"/>
      <c r="E12" s="7">
        <f>C12/C3</f>
        <v>0.179529747943497</v>
      </c>
      <c r="H12" s="4"/>
      <c r="I12" s="15" t="s">
        <v>14</v>
      </c>
      <c r="J12" s="6">
        <f>J3-J2-J5-J6-J7-J8-J9-J10</f>
        <v>19.9787562831858</v>
      </c>
      <c r="K12" s="5"/>
      <c r="L12" s="7">
        <f>J12/J3</f>
        <v>0.144146870730056</v>
      </c>
      <c r="O12" s="4"/>
      <c r="P12" s="15" t="s">
        <v>14</v>
      </c>
      <c r="Q12" s="6">
        <f>Q3-Q2-Q5-Q6-Q7-Q8-Q9-Q10</f>
        <v>8.58476017699115</v>
      </c>
      <c r="R12" s="5"/>
      <c r="S12" s="7">
        <f>Q12/Q3</f>
        <v>0.220122055820286</v>
      </c>
    </row>
    <row r="13" customHeight="1" spans="1:19">
      <c r="A13" s="4"/>
      <c r="B13" s="5" t="s">
        <v>15</v>
      </c>
      <c r="C13" s="6">
        <f>C2+C5+C6+C7+C8+C9+C10</f>
        <v>133.211550123894</v>
      </c>
      <c r="D13" s="5"/>
      <c r="E13" s="7"/>
      <c r="H13" s="4"/>
      <c r="I13" s="15" t="s">
        <v>15</v>
      </c>
      <c r="J13" s="6">
        <f>J2+J5+J6+J7+J8+J9+J10</f>
        <v>118.621243716814</v>
      </c>
      <c r="K13" s="5"/>
      <c r="L13" s="7"/>
      <c r="O13" s="4"/>
      <c r="P13" s="15" t="s">
        <v>15</v>
      </c>
      <c r="Q13" s="6">
        <f>Q2+Q5+Q6+Q7+Q8+Q9+Q10</f>
        <v>30.4152398230089</v>
      </c>
      <c r="R13" s="5"/>
      <c r="S13" s="7"/>
    </row>
    <row r="15" customHeight="1" spans="1:19">
      <c r="C15" s="12">
        <v>24.2</v>
      </c>
      <c r="J15">
        <v>30.7</v>
      </c>
      <c r="Q15" s="17">
        <v>32.2</v>
      </c>
    </row>
    <row r="16" customHeight="1" spans="1:19">
      <c r="C16" s="12">
        <f>C12-(C13-C15)</f>
        <v>-79.8631002477877</v>
      </c>
      <c r="J16" s="18">
        <f>J12-(J13-J15)</f>
        <v>-67.9424874336283</v>
      </c>
      <c r="Q16" s="19">
        <f>Q12-(Q13-Q15)</f>
        <v>10.3695203539823</v>
      </c>
    </row>
  </sheetData>
  <mergeCells count="3">
    <mergeCell ref="A2:A13"/>
    <mergeCell ref="H2:H13"/>
    <mergeCell ref="O2:O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opLeftCell="A53" workbookViewId="0">
      <selection activeCell="E80" sqref="E80"/>
    </sheetView>
  </sheetViews>
  <sheetFormatPr defaultColWidth="9" defaultRowHeight="16.8"/>
  <cols>
    <col min="2" max="2" width="19.5480769230769" customWidth="1"/>
    <col min="5" max="5" width="17.7884615384615" customWidth="1"/>
  </cols>
  <sheetData>
    <row r="1" spans="1:12">
      <c r="A1" s="1"/>
      <c r="B1" s="1" t="s">
        <v>0</v>
      </c>
      <c r="C1" s="2" t="s">
        <v>1</v>
      </c>
      <c r="D1" s="1"/>
      <c r="E1" s="3" t="s">
        <v>2</v>
      </c>
    </row>
    <row r="2" spans="1:12">
      <c r="A2" s="4" t="s">
        <v>16</v>
      </c>
      <c r="B2" s="5" t="s">
        <v>4</v>
      </c>
      <c r="C2" s="6">
        <v>8</v>
      </c>
      <c r="D2" s="5"/>
      <c r="E2" s="7">
        <f>C2/C3</f>
        <v>0.228571428571429</v>
      </c>
    </row>
    <row r="3" spans="1:12">
      <c r="A3" s="4"/>
      <c r="B3" s="5" t="s">
        <v>5</v>
      </c>
      <c r="C3" s="6">
        <v>35</v>
      </c>
      <c r="D3" s="5"/>
      <c r="E3" s="7"/>
    </row>
    <row r="4" spans="1:12">
      <c r="A4" s="4"/>
      <c r="B4" s="5" t="s">
        <v>6</v>
      </c>
      <c r="C4" s="6">
        <v>0</v>
      </c>
      <c r="D4" s="5"/>
      <c r="E4" s="7"/>
    </row>
    <row r="5" spans="1:12">
      <c r="A5" s="4"/>
      <c r="B5" s="5" t="s">
        <v>7</v>
      </c>
      <c r="C5" s="6">
        <f>C3*E5</f>
        <v>2.1</v>
      </c>
      <c r="D5" s="5"/>
      <c r="E5" s="7">
        <v>0.06</v>
      </c>
    </row>
    <row r="6" ht="17" spans="1:12">
      <c r="A6" s="4"/>
      <c r="B6" s="8" t="s">
        <v>8</v>
      </c>
      <c r="C6" s="6">
        <f>C3*E6</f>
        <v>3.325</v>
      </c>
      <c r="D6" s="5"/>
      <c r="E6" s="7">
        <v>0.095</v>
      </c>
    </row>
    <row r="7" spans="1:12">
      <c r="A7" s="4"/>
      <c r="B7" s="5" t="s">
        <v>9</v>
      </c>
      <c r="C7" s="6">
        <f>((C3-C2)/1.13*0.13-(C5+C6+C10+C8+C9)/1.06*0.06)*1.06</f>
        <v>2.25306637168142</v>
      </c>
      <c r="D7" s="5"/>
      <c r="E7" s="7">
        <f>C7/C3</f>
        <v>0.0643733249051833</v>
      </c>
    </row>
    <row r="8" spans="1:12">
      <c r="A8" s="4"/>
      <c r="B8" s="5" t="s">
        <v>10</v>
      </c>
      <c r="C8" s="6">
        <v>7</v>
      </c>
      <c r="D8" s="5"/>
      <c r="E8" s="7">
        <f>C8/C3</f>
        <v>0.2</v>
      </c>
    </row>
    <row r="9" spans="1:12">
      <c r="A9" s="4"/>
      <c r="B9" s="5" t="s">
        <v>11</v>
      </c>
      <c r="C9" s="6">
        <f>C3*E9</f>
        <v>3.5</v>
      </c>
      <c r="D9" s="5"/>
      <c r="E9" s="7">
        <v>0.1</v>
      </c>
    </row>
    <row r="10" spans="1:12">
      <c r="A10" s="4"/>
      <c r="B10" s="5" t="s">
        <v>12</v>
      </c>
      <c r="C10" s="6">
        <f>C3*E10</f>
        <v>1.4</v>
      </c>
      <c r="D10" s="5"/>
      <c r="E10" s="7">
        <v>0.04</v>
      </c>
    </row>
    <row r="11" spans="1:12">
      <c r="A11" s="4"/>
      <c r="B11" s="5" t="s">
        <v>13</v>
      </c>
      <c r="C11" s="6">
        <v>0</v>
      </c>
      <c r="D11" s="5"/>
      <c r="E11" s="7"/>
    </row>
    <row r="12" spans="1:12">
      <c r="A12" s="4"/>
      <c r="B12" s="5" t="s">
        <v>14</v>
      </c>
      <c r="C12" s="6">
        <f>C3-C2-C5-C6-C7-C8-C9-C10</f>
        <v>7.42193362831858</v>
      </c>
      <c r="D12" s="5"/>
      <c r="E12" s="7">
        <f>C12/C3</f>
        <v>0.212055246523388</v>
      </c>
    </row>
    <row r="13" spans="1:12">
      <c r="A13" s="4"/>
      <c r="B13" s="5" t="s">
        <v>15</v>
      </c>
      <c r="C13" s="6">
        <f>C2+C5+C6+C7+C8+C9+C10</f>
        <v>27.5780663716814</v>
      </c>
      <c r="D13" s="5"/>
      <c r="E13" s="7"/>
    </row>
    <row r="15" ht="34" spans="1:12">
      <c r="A15" s="1"/>
      <c r="B15" s="1" t="s">
        <v>0</v>
      </c>
      <c r="C15" s="2" t="s">
        <v>1</v>
      </c>
      <c r="D15" s="1"/>
      <c r="E15" s="3" t="s">
        <v>2</v>
      </c>
      <c r="F15" s="9"/>
      <c r="G15" s="9"/>
      <c r="H15" s="1"/>
      <c r="I15" s="10" t="s">
        <v>0</v>
      </c>
      <c r="J15" s="2" t="s">
        <v>1</v>
      </c>
      <c r="K15" s="1"/>
      <c r="L15" s="3" t="s">
        <v>2</v>
      </c>
    </row>
    <row r="16" spans="1:12">
      <c r="A16" s="4" t="s">
        <v>17</v>
      </c>
      <c r="B16" s="5" t="s">
        <v>4</v>
      </c>
      <c r="C16" s="6">
        <v>32</v>
      </c>
      <c r="D16" s="5"/>
      <c r="E16" s="7">
        <f>C16/C17</f>
        <v>0.437756497948016</v>
      </c>
      <c r="H16" s="4" t="s">
        <v>17</v>
      </c>
      <c r="I16" s="5" t="s">
        <v>4</v>
      </c>
      <c r="J16" s="6">
        <v>32</v>
      </c>
      <c r="K16" s="5"/>
      <c r="L16" s="7">
        <f>J16/J17</f>
        <v>0.53156146179402</v>
      </c>
    </row>
    <row r="17" spans="1:12">
      <c r="A17" s="4"/>
      <c r="B17" s="5" t="s">
        <v>5</v>
      </c>
      <c r="C17" s="6">
        <f>C18*0.85</f>
        <v>73.1</v>
      </c>
      <c r="D17" s="5"/>
      <c r="E17" s="7"/>
      <c r="H17" s="4"/>
      <c r="I17" s="5" t="s">
        <v>5</v>
      </c>
      <c r="J17" s="6">
        <f>J18*0.7</f>
        <v>60.2</v>
      </c>
      <c r="K17" s="5"/>
      <c r="L17" s="7"/>
    </row>
    <row r="18" spans="1:12">
      <c r="A18" s="4"/>
      <c r="B18" s="5" t="s">
        <v>6</v>
      </c>
      <c r="C18" s="6">
        <v>86</v>
      </c>
      <c r="D18" s="5"/>
      <c r="E18" s="7"/>
      <c r="H18" s="4"/>
      <c r="I18" s="5" t="s">
        <v>6</v>
      </c>
      <c r="J18" s="6">
        <v>86</v>
      </c>
      <c r="K18" s="5"/>
      <c r="L18" s="7"/>
    </row>
    <row r="19" spans="1:12">
      <c r="A19" s="4"/>
      <c r="B19" s="5" t="s">
        <v>7</v>
      </c>
      <c r="C19" s="6">
        <f>C17*E19</f>
        <v>4.386</v>
      </c>
      <c r="D19" s="5"/>
      <c r="E19" s="7">
        <v>0.06</v>
      </c>
      <c r="H19" s="4"/>
      <c r="I19" s="5" t="s">
        <v>7</v>
      </c>
      <c r="J19" s="6">
        <f>J17*L19</f>
        <v>3.612</v>
      </c>
      <c r="K19" s="5"/>
      <c r="L19" s="7">
        <v>0.06</v>
      </c>
    </row>
    <row r="20" ht="17" spans="1:12">
      <c r="A20" s="4"/>
      <c r="B20" s="8" t="s">
        <v>8</v>
      </c>
      <c r="C20" s="6">
        <f>C17*E20</f>
        <v>6.9445</v>
      </c>
      <c r="D20" s="5"/>
      <c r="E20" s="7">
        <v>0.095</v>
      </c>
      <c r="H20" s="4"/>
      <c r="I20" s="8" t="s">
        <v>8</v>
      </c>
      <c r="J20" s="6">
        <f>J17*L20</f>
        <v>5.719</v>
      </c>
      <c r="K20" s="5"/>
      <c r="L20" s="7">
        <v>0.095</v>
      </c>
    </row>
    <row r="21" spans="1:12">
      <c r="A21" s="4"/>
      <c r="B21" s="5" t="s">
        <v>9</v>
      </c>
      <c r="C21" s="6">
        <f>((C17-C16)/1.13*0.13-(C19+C20+C24+C22+C23)/1.06*0.06)*1.06</f>
        <v>3.38814769911504</v>
      </c>
      <c r="D21" s="5"/>
      <c r="E21" s="7">
        <f>C21/C17</f>
        <v>0.046349489727976</v>
      </c>
      <c r="H21" s="4"/>
      <c r="I21" s="5" t="s">
        <v>9</v>
      </c>
      <c r="J21" s="6">
        <f>((J17-J16)/1.13*0.13-(J19+J20+J24+J22+J23)/1.06*0.06)*1.06</f>
        <v>2.13396265486726</v>
      </c>
      <c r="K21" s="5"/>
      <c r="L21" s="7">
        <f>J21/J17</f>
        <v>0.0354478846323465</v>
      </c>
    </row>
    <row r="22" spans="1:12">
      <c r="A22" s="4"/>
      <c r="B22" s="5" t="s">
        <v>10</v>
      </c>
      <c r="C22" s="6">
        <v>5.5</v>
      </c>
      <c r="D22" s="5"/>
      <c r="E22" s="7">
        <f>C22/C17</f>
        <v>0.0752393980848153</v>
      </c>
      <c r="H22" s="4"/>
      <c r="I22" s="5" t="s">
        <v>10</v>
      </c>
      <c r="J22" s="6">
        <v>7</v>
      </c>
      <c r="K22" s="5"/>
      <c r="L22" s="7">
        <f>J22/J17</f>
        <v>0.116279069767442</v>
      </c>
    </row>
    <row r="23" spans="1:12">
      <c r="A23" s="4"/>
      <c r="B23" s="5" t="s">
        <v>11</v>
      </c>
      <c r="C23" s="6">
        <f>C17*E23</f>
        <v>7.31</v>
      </c>
      <c r="D23" s="5"/>
      <c r="E23" s="7">
        <v>0.1</v>
      </c>
      <c r="H23" s="4"/>
      <c r="I23" s="5" t="s">
        <v>11</v>
      </c>
      <c r="J23" s="6">
        <f>J17*L23</f>
        <v>3.01</v>
      </c>
      <c r="K23" s="5"/>
      <c r="L23" s="7">
        <v>0.05</v>
      </c>
    </row>
    <row r="24" spans="1:12">
      <c r="A24" s="4"/>
      <c r="B24" s="5" t="s">
        <v>12</v>
      </c>
      <c r="C24" s="6">
        <f>C17*E24</f>
        <v>2.924</v>
      </c>
      <c r="D24" s="5"/>
      <c r="E24" s="7">
        <v>0.04</v>
      </c>
      <c r="H24" s="4"/>
      <c r="I24" s="5" t="s">
        <v>12</v>
      </c>
      <c r="J24" s="6">
        <f>J17*L24</f>
        <v>2.408</v>
      </c>
      <c r="K24" s="5"/>
      <c r="L24" s="7">
        <v>0.04</v>
      </c>
    </row>
    <row r="25" spans="1:12">
      <c r="A25" s="4"/>
      <c r="B25" s="5" t="s">
        <v>13</v>
      </c>
      <c r="C25" s="6">
        <v>0</v>
      </c>
      <c r="D25" s="5"/>
      <c r="E25" s="7"/>
      <c r="H25" s="4"/>
      <c r="I25" s="5" t="s">
        <v>13</v>
      </c>
      <c r="J25" s="6">
        <v>0</v>
      </c>
      <c r="K25" s="5"/>
      <c r="L25" s="7"/>
    </row>
    <row r="26" spans="1:12">
      <c r="A26" s="4"/>
      <c r="B26" s="5" t="s">
        <v>14</v>
      </c>
      <c r="C26" s="6">
        <f>C17-C16-C19-C20-C21-C22-C23-C24</f>
        <v>10.647352300885</v>
      </c>
      <c r="D26" s="5"/>
      <c r="E26" s="7">
        <f>C26/C17</f>
        <v>0.145654614239192</v>
      </c>
      <c r="H26" s="4"/>
      <c r="I26" s="5" t="s">
        <v>14</v>
      </c>
      <c r="J26" s="6">
        <f>J17-J16-J19-J20-J21-J22-J23-J24</f>
        <v>4.31703734513274</v>
      </c>
      <c r="K26" s="5"/>
      <c r="L26" s="7">
        <f>J26/J17</f>
        <v>0.0717115838061917</v>
      </c>
    </row>
    <row r="27" spans="1:12">
      <c r="A27" s="4"/>
      <c r="B27" s="5" t="s">
        <v>15</v>
      </c>
      <c r="C27" s="6">
        <f>C16+C19+C20+C21+C22+C23+C24</f>
        <v>62.452647699115</v>
      </c>
      <c r="D27" s="5"/>
      <c r="E27" s="7"/>
      <c r="H27" s="4"/>
      <c r="I27" s="5" t="s">
        <v>15</v>
      </c>
      <c r="J27" s="6">
        <f>J16+J19+J20+J21+J22+J23+J24</f>
        <v>55.8829626548673</v>
      </c>
      <c r="K27" s="5"/>
      <c r="L27" s="7"/>
    </row>
    <row r="30" spans="1:12">
      <c r="A30" s="1"/>
      <c r="B30" s="1" t="s">
        <v>0</v>
      </c>
      <c r="C30" s="2" t="s">
        <v>1</v>
      </c>
      <c r="D30" s="1"/>
      <c r="E30" s="3" t="s">
        <v>2</v>
      </c>
      <c r="F30" s="9"/>
      <c r="G30" s="9"/>
      <c r="H30" s="1"/>
      <c r="I30" s="1" t="s">
        <v>0</v>
      </c>
      <c r="J30" s="2" t="s">
        <v>1</v>
      </c>
      <c r="K30" s="1"/>
      <c r="L30" s="3" t="s">
        <v>2</v>
      </c>
    </row>
    <row r="31" spans="1:12">
      <c r="A31" s="11" t="s">
        <v>18</v>
      </c>
      <c r="B31" s="5" t="s">
        <v>4</v>
      </c>
      <c r="C31" s="6">
        <v>30</v>
      </c>
      <c r="D31" s="5"/>
      <c r="E31" s="7">
        <f>C31/C32</f>
        <v>0.463105896881754</v>
      </c>
      <c r="H31" s="11" t="s">
        <v>18</v>
      </c>
      <c r="I31" s="5" t="s">
        <v>4</v>
      </c>
      <c r="J31" s="6">
        <v>30</v>
      </c>
      <c r="K31" s="5"/>
      <c r="L31" s="7">
        <f>J31/J32</f>
        <v>0.54249547920434</v>
      </c>
    </row>
    <row r="32" spans="1:12">
      <c r="A32" s="11"/>
      <c r="B32" s="5" t="s">
        <v>5</v>
      </c>
      <c r="C32" s="6">
        <f>C33*0.82</f>
        <v>64.78</v>
      </c>
      <c r="D32" s="5"/>
      <c r="E32" s="7"/>
      <c r="H32" s="11"/>
      <c r="I32" s="5" t="s">
        <v>5</v>
      </c>
      <c r="J32" s="6">
        <f>J33*0.7</f>
        <v>55.3</v>
      </c>
      <c r="K32" s="5"/>
      <c r="L32" s="7"/>
    </row>
    <row r="33" spans="1:12">
      <c r="A33" s="11"/>
      <c r="B33" s="5" t="s">
        <v>6</v>
      </c>
      <c r="C33" s="6">
        <v>79</v>
      </c>
      <c r="D33" s="5"/>
      <c r="E33" s="7"/>
      <c r="H33" s="11"/>
      <c r="I33" s="5" t="s">
        <v>6</v>
      </c>
      <c r="J33" s="6">
        <v>79</v>
      </c>
      <c r="K33" s="5"/>
      <c r="L33" s="7"/>
    </row>
    <row r="34" spans="1:12">
      <c r="A34" s="11"/>
      <c r="B34" s="5" t="s">
        <v>7</v>
      </c>
      <c r="C34" s="6">
        <f>C32*E34</f>
        <v>3.8868</v>
      </c>
      <c r="D34" s="5"/>
      <c r="E34" s="7">
        <v>0.06</v>
      </c>
      <c r="H34" s="11"/>
      <c r="I34" s="5" t="s">
        <v>7</v>
      </c>
      <c r="J34" s="6">
        <f>J32*L34</f>
        <v>3.318</v>
      </c>
      <c r="K34" s="5"/>
      <c r="L34" s="7">
        <v>0.06</v>
      </c>
    </row>
    <row r="35" ht="17" spans="1:12">
      <c r="A35" s="11"/>
      <c r="B35" s="8" t="s">
        <v>8</v>
      </c>
      <c r="C35" s="6">
        <f>C32*E35</f>
        <v>6.1541</v>
      </c>
      <c r="D35" s="5"/>
      <c r="E35" s="7">
        <v>0.095</v>
      </c>
      <c r="H35" s="11"/>
      <c r="I35" s="8" t="s">
        <v>8</v>
      </c>
      <c r="J35" s="6">
        <f>J32*L35</f>
        <v>5.2535</v>
      </c>
      <c r="K35" s="5"/>
      <c r="L35" s="7">
        <v>0.095</v>
      </c>
    </row>
    <row r="36" spans="1:12">
      <c r="A36" s="11"/>
      <c r="B36" s="5" t="s">
        <v>9</v>
      </c>
      <c r="C36" s="6">
        <f>((C32-C31)/1.13*0.13-(C34+C35+C39+C37+C38)/1.06*0.06)*1.06</f>
        <v>2.76470727433628</v>
      </c>
      <c r="D36" s="5"/>
      <c r="E36" s="7">
        <f>C36/C32</f>
        <v>0.0426784080632338</v>
      </c>
      <c r="H36" s="11"/>
      <c r="I36" s="5" t="s">
        <v>9</v>
      </c>
      <c r="J36" s="6">
        <f>((J32-J31)/1.13*0.13-(J34+J35+J39+J37+J38)/1.06*0.06)*1.06</f>
        <v>1.85234663716814</v>
      </c>
      <c r="K36" s="5"/>
      <c r="L36" s="7">
        <f>J36/J32</f>
        <v>0.0334963225527693</v>
      </c>
    </row>
    <row r="37" spans="1:12">
      <c r="A37" s="11"/>
      <c r="B37" s="5" t="s">
        <v>10</v>
      </c>
      <c r="C37" s="6">
        <v>5.5</v>
      </c>
      <c r="D37" s="5"/>
      <c r="E37" s="7">
        <f>C37/C32</f>
        <v>0.0849027477616548</v>
      </c>
      <c r="H37" s="11"/>
      <c r="I37" s="5" t="s">
        <v>10</v>
      </c>
      <c r="J37" s="6">
        <v>7</v>
      </c>
      <c r="K37" s="5"/>
      <c r="L37" s="7">
        <f>J37/J32</f>
        <v>0.126582278481013</v>
      </c>
    </row>
    <row r="38" spans="1:12">
      <c r="A38" s="11"/>
      <c r="B38" s="5" t="s">
        <v>11</v>
      </c>
      <c r="C38" s="6">
        <f>C32*E38</f>
        <v>6.478</v>
      </c>
      <c r="D38" s="5"/>
      <c r="E38" s="7">
        <v>0.1</v>
      </c>
      <c r="H38" s="11"/>
      <c r="I38" s="5" t="s">
        <v>11</v>
      </c>
      <c r="J38" s="6">
        <f>J32*L38</f>
        <v>2.765</v>
      </c>
      <c r="K38" s="5"/>
      <c r="L38" s="7">
        <v>0.05</v>
      </c>
    </row>
    <row r="39" spans="1:12">
      <c r="A39" s="11"/>
      <c r="B39" s="5" t="s">
        <v>12</v>
      </c>
      <c r="C39" s="6">
        <f>C32*E39</f>
        <v>2.5912</v>
      </c>
      <c r="D39" s="5"/>
      <c r="E39" s="7">
        <v>0.04</v>
      </c>
      <c r="H39" s="11"/>
      <c r="I39" s="5" t="s">
        <v>12</v>
      </c>
      <c r="J39" s="6">
        <f>J32*L39</f>
        <v>2.212</v>
      </c>
      <c r="K39" s="5"/>
      <c r="L39" s="7">
        <v>0.04</v>
      </c>
    </row>
    <row r="40" spans="1:12">
      <c r="A40" s="11"/>
      <c r="B40" s="5" t="s">
        <v>13</v>
      </c>
      <c r="C40" s="6">
        <v>0</v>
      </c>
      <c r="D40" s="5"/>
      <c r="E40" s="7"/>
      <c r="H40" s="11"/>
      <c r="I40" s="5" t="s">
        <v>13</v>
      </c>
      <c r="J40" s="6">
        <v>0</v>
      </c>
      <c r="K40" s="5"/>
      <c r="L40" s="7"/>
    </row>
    <row r="41" spans="1:12">
      <c r="A41" s="11"/>
      <c r="B41" s="5" t="s">
        <v>14</v>
      </c>
      <c r="C41" s="6">
        <f>C32-C31-C34-C35-C36-C37-C38-C39</f>
        <v>7.40519272566371</v>
      </c>
      <c r="D41" s="5"/>
      <c r="E41" s="7">
        <f>C41/C32</f>
        <v>0.114312947293358</v>
      </c>
      <c r="H41" s="11"/>
      <c r="I41" s="5" t="s">
        <v>14</v>
      </c>
      <c r="J41" s="6">
        <f>J32-J31-J34-J35-J36-J37-J38-J39</f>
        <v>2.89915336283186</v>
      </c>
      <c r="K41" s="5"/>
      <c r="L41" s="7">
        <f>J41/J32</f>
        <v>0.0524259197618781</v>
      </c>
    </row>
    <row r="42" spans="1:12">
      <c r="A42" s="11"/>
      <c r="B42" s="5" t="s">
        <v>15</v>
      </c>
      <c r="C42" s="6">
        <f>C31+C34+C35+C36+C37+C38+C39</f>
        <v>57.3748072743363</v>
      </c>
      <c r="D42" s="5"/>
      <c r="E42" s="7"/>
      <c r="H42" s="11"/>
      <c r="I42" s="5" t="s">
        <v>15</v>
      </c>
      <c r="J42" s="6">
        <f>J31+J34+J35+J36+J37+J38+J39</f>
        <v>52.4008466371681</v>
      </c>
      <c r="K42" s="5"/>
      <c r="L42" s="7"/>
    </row>
    <row r="45" spans="1:12">
      <c r="A45" s="1"/>
      <c r="B45" s="1" t="s">
        <v>0</v>
      </c>
      <c r="C45" s="2" t="s">
        <v>1</v>
      </c>
      <c r="D45" s="1"/>
      <c r="E45" s="3" t="s">
        <v>2</v>
      </c>
      <c r="F45" s="9"/>
      <c r="G45" s="9"/>
      <c r="H45" s="1"/>
      <c r="I45" s="1" t="s">
        <v>0</v>
      </c>
      <c r="J45" s="2" t="s">
        <v>1</v>
      </c>
      <c r="K45" s="1"/>
      <c r="L45" s="3" t="s">
        <v>2</v>
      </c>
    </row>
    <row r="46" spans="1:12">
      <c r="A46" s="11" t="s">
        <v>19</v>
      </c>
      <c r="B46" s="5" t="s">
        <v>4</v>
      </c>
      <c r="C46" s="6">
        <v>29</v>
      </c>
      <c r="D46" s="5"/>
      <c r="E46" s="7">
        <f>C46/C47</f>
        <v>0.471544715447155</v>
      </c>
      <c r="H46" s="11" t="s">
        <v>19</v>
      </c>
      <c r="I46" s="5" t="s">
        <v>4</v>
      </c>
      <c r="J46" s="6">
        <v>29</v>
      </c>
      <c r="K46" s="5"/>
      <c r="L46" s="7">
        <f>J46/J47</f>
        <v>0.552380952380952</v>
      </c>
    </row>
    <row r="47" spans="1:12">
      <c r="A47" s="11"/>
      <c r="B47" s="5" t="s">
        <v>5</v>
      </c>
      <c r="C47" s="6">
        <f>C48*0.82</f>
        <v>61.5</v>
      </c>
      <c r="D47" s="5"/>
      <c r="E47" s="7"/>
      <c r="F47"/>
      <c r="G47"/>
      <c r="H47" s="11"/>
      <c r="I47" s="5" t="s">
        <v>5</v>
      </c>
      <c r="J47" s="6">
        <f>J48*0.7</f>
        <v>52.5</v>
      </c>
      <c r="K47" s="5"/>
      <c r="L47" s="7"/>
    </row>
    <row r="48" spans="1:12">
      <c r="A48" s="11"/>
      <c r="B48" s="5" t="s">
        <v>6</v>
      </c>
      <c r="C48" s="6">
        <v>75</v>
      </c>
      <c r="D48" s="5"/>
      <c r="E48" s="7"/>
      <c r="F48"/>
      <c r="G48"/>
      <c r="H48" s="11"/>
      <c r="I48" s="5" t="s">
        <v>6</v>
      </c>
      <c r="J48" s="6">
        <v>75</v>
      </c>
      <c r="K48" s="5"/>
      <c r="L48" s="7"/>
    </row>
    <row r="49" spans="1:12">
      <c r="A49" s="11"/>
      <c r="B49" s="5" t="s">
        <v>7</v>
      </c>
      <c r="C49" s="6">
        <f>C47*E49</f>
        <v>3.69</v>
      </c>
      <c r="D49" s="5"/>
      <c r="E49" s="7">
        <v>0.06</v>
      </c>
      <c r="F49"/>
      <c r="G49"/>
      <c r="H49" s="11"/>
      <c r="I49" s="5" t="s">
        <v>7</v>
      </c>
      <c r="J49" s="6">
        <f>J47*L49</f>
        <v>3.15</v>
      </c>
      <c r="K49" s="5"/>
      <c r="L49" s="7">
        <v>0.06</v>
      </c>
    </row>
    <row r="50" ht="17" spans="1:12">
      <c r="A50" s="11"/>
      <c r="B50" s="8" t="s">
        <v>8</v>
      </c>
      <c r="C50" s="6">
        <f>C47*E50</f>
        <v>5.8425</v>
      </c>
      <c r="D50" s="5"/>
      <c r="E50" s="7">
        <v>0.095</v>
      </c>
      <c r="F50"/>
      <c r="G50"/>
      <c r="H50" s="11"/>
      <c r="I50" s="8" t="s">
        <v>8</v>
      </c>
      <c r="J50" s="6">
        <f>J47*L50</f>
        <v>4.9875</v>
      </c>
      <c r="K50" s="5"/>
      <c r="L50" s="7">
        <v>0.095</v>
      </c>
    </row>
    <row r="51" spans="1:12">
      <c r="A51" s="11"/>
      <c r="B51" s="5" t="s">
        <v>9</v>
      </c>
      <c r="C51" s="6">
        <f>((C47-C46)/1.13*0.13-(C49+C50+C54+C52+C53)/1.06*0.06)*1.06</f>
        <v>2.54472433628319</v>
      </c>
      <c r="D51" s="5"/>
      <c r="E51" s="7">
        <f>C51/C47</f>
        <v>0.0413776314842794</v>
      </c>
      <c r="H51" s="11"/>
      <c r="I51" s="5" t="s">
        <v>9</v>
      </c>
      <c r="J51" s="6">
        <f>((J47-J46)/1.13*0.13-(J49+J50+J54+J52+J53)/1.06*0.06)*1.06</f>
        <v>1.67400221238938</v>
      </c>
      <c r="K51" s="5"/>
      <c r="L51" s="7">
        <f>J51/J47</f>
        <v>0.0318857564264644</v>
      </c>
    </row>
    <row r="52" spans="1:12">
      <c r="A52" s="11"/>
      <c r="B52" s="5" t="s">
        <v>10</v>
      </c>
      <c r="C52" s="6">
        <v>5.5</v>
      </c>
      <c r="D52" s="5"/>
      <c r="E52" s="7">
        <f>C52/C47</f>
        <v>0.0894308943089431</v>
      </c>
      <c r="H52" s="11"/>
      <c r="I52" s="5" t="s">
        <v>10</v>
      </c>
      <c r="J52" s="6">
        <v>7</v>
      </c>
      <c r="K52" s="5"/>
      <c r="L52" s="7">
        <f>J52/J47</f>
        <v>0.133333333333333</v>
      </c>
    </row>
    <row r="53" spans="1:12">
      <c r="A53" s="11"/>
      <c r="B53" s="5" t="s">
        <v>11</v>
      </c>
      <c r="C53" s="6">
        <f>C47*E53</f>
        <v>6.15</v>
      </c>
      <c r="D53" s="5"/>
      <c r="E53" s="7">
        <v>0.1</v>
      </c>
      <c r="F53"/>
      <c r="G53"/>
      <c r="H53" s="11"/>
      <c r="I53" s="5" t="s">
        <v>11</v>
      </c>
      <c r="J53" s="6">
        <f>J47*L53</f>
        <v>2.625</v>
      </c>
      <c r="K53" s="5"/>
      <c r="L53" s="7">
        <v>0.05</v>
      </c>
    </row>
    <row r="54" spans="1:12">
      <c r="A54" s="11"/>
      <c r="B54" s="5" t="s">
        <v>12</v>
      </c>
      <c r="C54" s="6">
        <f>C47*E54</f>
        <v>2.46</v>
      </c>
      <c r="D54" s="5"/>
      <c r="E54" s="7">
        <v>0.04</v>
      </c>
      <c r="F54"/>
      <c r="G54"/>
      <c r="H54" s="11"/>
      <c r="I54" s="5" t="s">
        <v>12</v>
      </c>
      <c r="J54" s="6">
        <f>J47*L54</f>
        <v>2.1</v>
      </c>
      <c r="K54" s="5"/>
      <c r="L54" s="7">
        <v>0.04</v>
      </c>
    </row>
    <row r="55" spans="1:12">
      <c r="A55" s="11"/>
      <c r="B55" s="5" t="s">
        <v>13</v>
      </c>
      <c r="C55" s="6">
        <v>0</v>
      </c>
      <c r="D55" s="5"/>
      <c r="E55" s="7"/>
      <c r="F55"/>
      <c r="G55"/>
      <c r="H55" s="11"/>
      <c r="I55" s="5" t="s">
        <v>13</v>
      </c>
      <c r="J55" s="6">
        <v>0</v>
      </c>
      <c r="K55" s="5"/>
      <c r="L55" s="7"/>
    </row>
    <row r="56" spans="1:12">
      <c r="A56" s="11"/>
      <c r="B56" s="5" t="s">
        <v>14</v>
      </c>
      <c r="C56" s="6">
        <f>C47-C46-C49-C50-C51-C52-C53-C54</f>
        <v>6.31277566371681</v>
      </c>
      <c r="D56" s="5"/>
      <c r="E56" s="7">
        <f>C56/C47</f>
        <v>0.102646758759623</v>
      </c>
      <c r="H56" s="11"/>
      <c r="I56" s="5" t="s">
        <v>14</v>
      </c>
      <c r="J56" s="6">
        <f>J47-J46-J49-J50-J51-J52-J53-J54</f>
        <v>1.96349778761062</v>
      </c>
      <c r="K56" s="5"/>
      <c r="L56" s="7">
        <f>J56/J47</f>
        <v>0.0373999578592499</v>
      </c>
    </row>
    <row r="57" spans="1:12">
      <c r="A57" s="11"/>
      <c r="B57" s="5" t="s">
        <v>15</v>
      </c>
      <c r="C57" s="6">
        <f>C46+C49+C50+C51+C52+C53+C54</f>
        <v>55.1872243362832</v>
      </c>
      <c r="D57" s="5"/>
      <c r="E57" s="7"/>
      <c r="F57"/>
      <c r="G57"/>
      <c r="H57" s="11"/>
      <c r="I57" s="5" t="s">
        <v>15</v>
      </c>
      <c r="J57" s="6">
        <f>J46+J49+J50+J51+J52+J53+J54</f>
        <v>50.5365022123894</v>
      </c>
      <c r="K57" s="5"/>
      <c r="L57" s="7"/>
    </row>
    <row r="60" spans="1:12">
      <c r="A60" s="1"/>
      <c r="B60" s="1" t="s">
        <v>0</v>
      </c>
      <c r="C60" s="2" t="s">
        <v>1</v>
      </c>
      <c r="D60" s="1"/>
      <c r="E60" s="3" t="s">
        <v>2</v>
      </c>
      <c r="F60" s="9"/>
      <c r="G60" s="9"/>
      <c r="H60" s="1"/>
      <c r="I60" s="1" t="s">
        <v>0</v>
      </c>
      <c r="J60" s="2" t="s">
        <v>1</v>
      </c>
      <c r="K60" s="1"/>
      <c r="L60" s="3" t="s">
        <v>2</v>
      </c>
    </row>
    <row r="61" spans="1:12">
      <c r="A61" s="11" t="s">
        <v>20</v>
      </c>
      <c r="B61" s="5" t="s">
        <v>4</v>
      </c>
      <c r="C61" s="6">
        <v>50</v>
      </c>
      <c r="D61" s="5"/>
      <c r="E61" s="7">
        <f>C61/C62</f>
        <v>0.476371951219512</v>
      </c>
      <c r="H61" s="11" t="s">
        <v>20</v>
      </c>
      <c r="I61" s="5" t="s">
        <v>4</v>
      </c>
      <c r="J61" s="6">
        <v>50</v>
      </c>
      <c r="K61" s="5"/>
      <c r="L61" s="7">
        <f>J61/J62</f>
        <v>0.558035714285714</v>
      </c>
    </row>
    <row r="62" spans="1:12">
      <c r="A62" s="11"/>
      <c r="B62" s="5" t="s">
        <v>5</v>
      </c>
      <c r="C62" s="6">
        <f>C63*0.82</f>
        <v>104.96</v>
      </c>
      <c r="D62" s="5"/>
      <c r="E62" s="7"/>
      <c r="F62"/>
      <c r="G62"/>
      <c r="H62" s="11"/>
      <c r="I62" s="5" t="s">
        <v>5</v>
      </c>
      <c r="J62" s="6">
        <f>J63*0.7</f>
        <v>89.6</v>
      </c>
      <c r="K62" s="5"/>
      <c r="L62" s="7"/>
    </row>
    <row r="63" spans="1:12">
      <c r="A63" s="11"/>
      <c r="B63" s="5" t="s">
        <v>6</v>
      </c>
      <c r="C63" s="6">
        <v>128</v>
      </c>
      <c r="D63" s="5"/>
      <c r="E63" s="7"/>
      <c r="F63"/>
      <c r="G63"/>
      <c r="H63" s="11"/>
      <c r="I63" s="5" t="s">
        <v>6</v>
      </c>
      <c r="J63" s="6">
        <v>128</v>
      </c>
      <c r="K63" s="5"/>
      <c r="L63" s="7"/>
    </row>
    <row r="64" spans="1:12">
      <c r="A64" s="11"/>
      <c r="B64" s="5" t="s">
        <v>7</v>
      </c>
      <c r="C64" s="6">
        <f>C62*E64</f>
        <v>6.2976</v>
      </c>
      <c r="D64" s="5"/>
      <c r="E64" s="7">
        <v>0.06</v>
      </c>
      <c r="F64"/>
      <c r="G64"/>
      <c r="H64" s="11"/>
      <c r="I64" s="5" t="s">
        <v>7</v>
      </c>
      <c r="J64" s="6">
        <f>J62*L64</f>
        <v>5.376</v>
      </c>
      <c r="K64" s="5"/>
      <c r="L64" s="7">
        <v>0.06</v>
      </c>
    </row>
    <row r="65" ht="17" spans="1:12">
      <c r="A65" s="11"/>
      <c r="B65" s="8" t="s">
        <v>8</v>
      </c>
      <c r="C65" s="6">
        <f>C62*E65</f>
        <v>9.9712</v>
      </c>
      <c r="D65" s="5"/>
      <c r="E65" s="7">
        <v>0.095</v>
      </c>
      <c r="F65"/>
      <c r="G65"/>
      <c r="H65" s="11"/>
      <c r="I65" s="8" t="s">
        <v>8</v>
      </c>
      <c r="J65" s="6">
        <f>J62*L65</f>
        <v>8.512</v>
      </c>
      <c r="K65" s="5"/>
      <c r="L65" s="7">
        <v>0.095</v>
      </c>
    </row>
    <row r="66" spans="1:12">
      <c r="A66" s="11"/>
      <c r="B66" s="5" t="s">
        <v>9</v>
      </c>
      <c r="C66" s="6">
        <f>((C62-C61)/1.13*0.13-(C64+C65+C69+C67+C68)/1.06*0.06)*1.06</f>
        <v>4.51440976991151</v>
      </c>
      <c r="D66" s="5"/>
      <c r="E66" s="7">
        <f>C66/C62</f>
        <v>0.0430107638139435</v>
      </c>
      <c r="H66" s="11"/>
      <c r="I66" s="5" t="s">
        <v>9</v>
      </c>
      <c r="J66" s="6">
        <f>((J62-J61)/1.13*0.13-(J64+J65+J69+J67+J68)/1.06*0.06)*1.06</f>
        <v>3.09197734513274</v>
      </c>
      <c r="K66" s="5"/>
      <c r="L66" s="7">
        <f>J66/J62</f>
        <v>0.0345086757269279</v>
      </c>
    </row>
    <row r="67" spans="1:12">
      <c r="A67" s="11"/>
      <c r="B67" s="5" t="s">
        <v>10</v>
      </c>
      <c r="C67" s="6">
        <v>5.5</v>
      </c>
      <c r="D67" s="5"/>
      <c r="E67" s="7">
        <f>C67/C62</f>
        <v>0.0524009146341463</v>
      </c>
      <c r="H67" s="11"/>
      <c r="I67" s="5" t="s">
        <v>10</v>
      </c>
      <c r="J67" s="6">
        <v>7</v>
      </c>
      <c r="K67" s="5"/>
      <c r="L67" s="7">
        <f>J67/J62</f>
        <v>0.078125</v>
      </c>
    </row>
    <row r="68" spans="1:12">
      <c r="A68" s="11"/>
      <c r="B68" s="5" t="s">
        <v>11</v>
      </c>
      <c r="C68" s="6">
        <f>C62*E68</f>
        <v>10.496</v>
      </c>
      <c r="D68" s="5"/>
      <c r="E68" s="7">
        <v>0.1</v>
      </c>
      <c r="F68"/>
      <c r="G68"/>
      <c r="H68" s="11"/>
      <c r="I68" s="5" t="s">
        <v>11</v>
      </c>
      <c r="J68" s="6">
        <f>J62*L68</f>
        <v>4.48</v>
      </c>
      <c r="K68" s="5"/>
      <c r="L68" s="7">
        <v>0.05</v>
      </c>
    </row>
    <row r="69" spans="1:12">
      <c r="A69" s="11"/>
      <c r="B69" s="5" t="s">
        <v>12</v>
      </c>
      <c r="C69" s="6">
        <f>C62*E69</f>
        <v>4.1984</v>
      </c>
      <c r="D69" s="5"/>
      <c r="E69" s="7">
        <v>0.04</v>
      </c>
      <c r="F69"/>
      <c r="G69"/>
      <c r="H69" s="11"/>
      <c r="I69" s="5" t="s">
        <v>12</v>
      </c>
      <c r="J69" s="6">
        <f>J62*L69</f>
        <v>3.584</v>
      </c>
      <c r="K69" s="5"/>
      <c r="L69" s="7">
        <v>0.04</v>
      </c>
    </row>
    <row r="70" spans="1:12">
      <c r="A70" s="11"/>
      <c r="B70" s="5" t="s">
        <v>13</v>
      </c>
      <c r="C70" s="6">
        <v>0</v>
      </c>
      <c r="D70" s="5"/>
      <c r="E70" s="7"/>
      <c r="F70"/>
      <c r="G70"/>
      <c r="H70" s="11"/>
      <c r="I70" s="5" t="s">
        <v>13</v>
      </c>
      <c r="J70" s="6">
        <v>0</v>
      </c>
      <c r="K70" s="5"/>
      <c r="L70" s="7"/>
    </row>
    <row r="71" spans="1:12">
      <c r="A71" s="11"/>
      <c r="B71" s="5" t="s">
        <v>14</v>
      </c>
      <c r="C71" s="6">
        <f>C62-C61-C64-C65-C66-C67-C68-C69</f>
        <v>13.9823902300885</v>
      </c>
      <c r="D71" s="5"/>
      <c r="E71" s="7">
        <f>C71/C62</f>
        <v>0.133216370332398</v>
      </c>
      <c r="H71" s="11"/>
      <c r="I71" s="5" t="s">
        <v>14</v>
      </c>
      <c r="J71" s="6">
        <f>J62-J61-J64-J65-J66-J67-J68-J69</f>
        <v>7.55602265486725</v>
      </c>
      <c r="K71" s="5"/>
      <c r="L71" s="7">
        <f>J71/J62</f>
        <v>0.0843306099873577</v>
      </c>
    </row>
    <row r="72" spans="1:12">
      <c r="A72" s="11"/>
      <c r="B72" s="5" t="s">
        <v>15</v>
      </c>
      <c r="C72" s="6">
        <f>C61+C64+C65+C66+C67+C68+C69</f>
        <v>90.9776097699115</v>
      </c>
      <c r="D72" s="5"/>
      <c r="E72" s="7"/>
      <c r="F72"/>
      <c r="G72"/>
      <c r="H72" s="11"/>
      <c r="I72" s="5" t="s">
        <v>15</v>
      </c>
      <c r="J72" s="6">
        <f>J61+J64+J65+J66+J67+J68+J69</f>
        <v>82.0439773451327</v>
      </c>
      <c r="K72" s="5"/>
      <c r="L72" s="7"/>
    </row>
    <row r="75" spans="1:12">
      <c r="A75" s="1"/>
      <c r="B75" s="1" t="s">
        <v>0</v>
      </c>
      <c r="C75" s="2" t="s">
        <v>1</v>
      </c>
      <c r="D75" s="1"/>
      <c r="E75" s="3" t="s">
        <v>2</v>
      </c>
      <c r="F75" s="9"/>
      <c r="G75" s="9"/>
      <c r="H75" s="1"/>
      <c r="I75" s="1" t="s">
        <v>0</v>
      </c>
      <c r="J75" s="2" t="s">
        <v>1</v>
      </c>
      <c r="K75" s="1"/>
      <c r="L75" s="3" t="s">
        <v>2</v>
      </c>
    </row>
    <row r="76" spans="1:12">
      <c r="A76" s="11" t="s">
        <v>21</v>
      </c>
      <c r="B76" s="5" t="s">
        <v>4</v>
      </c>
      <c r="C76" s="6">
        <v>72</v>
      </c>
      <c r="D76" s="5"/>
      <c r="E76" s="7">
        <f>C76/C77</f>
        <v>0.443458980044346</v>
      </c>
      <c r="H76" s="11" t="s">
        <v>21</v>
      </c>
      <c r="I76" s="5" t="s">
        <v>4</v>
      </c>
      <c r="J76" s="6">
        <v>72</v>
      </c>
      <c r="K76" s="5"/>
      <c r="L76" s="7">
        <f>J76/J77</f>
        <v>0.51948051948052</v>
      </c>
    </row>
    <row r="77" spans="1:12">
      <c r="A77" s="11"/>
      <c r="B77" s="5" t="s">
        <v>5</v>
      </c>
      <c r="C77" s="6">
        <f>C78*0.82</f>
        <v>162.36</v>
      </c>
      <c r="D77" s="5"/>
      <c r="E77" s="7"/>
      <c r="F77"/>
      <c r="G77"/>
      <c r="H77" s="11"/>
      <c r="I77" s="5" t="s">
        <v>5</v>
      </c>
      <c r="J77" s="6">
        <f>J78*0.7</f>
        <v>138.6</v>
      </c>
      <c r="K77" s="5"/>
      <c r="L77" s="7"/>
    </row>
    <row r="78" spans="1:12">
      <c r="A78" s="11"/>
      <c r="B78" s="5" t="s">
        <v>6</v>
      </c>
      <c r="C78" s="6">
        <v>198</v>
      </c>
      <c r="D78" s="5"/>
      <c r="E78" s="7"/>
      <c r="F78"/>
      <c r="G78"/>
      <c r="H78" s="11"/>
      <c r="I78" s="5" t="s">
        <v>6</v>
      </c>
      <c r="J78" s="6">
        <v>198</v>
      </c>
      <c r="K78" s="5"/>
      <c r="L78" s="7"/>
    </row>
    <row r="79" spans="1:12">
      <c r="A79" s="11"/>
      <c r="B79" s="5" t="s">
        <v>7</v>
      </c>
      <c r="C79" s="6">
        <f>C77*E79</f>
        <v>9.7416</v>
      </c>
      <c r="D79" s="5"/>
      <c r="E79" s="7">
        <v>0.06</v>
      </c>
      <c r="F79"/>
      <c r="G79"/>
      <c r="H79" s="11"/>
      <c r="I79" s="5" t="s">
        <v>7</v>
      </c>
      <c r="J79" s="6">
        <f>J77*L79</f>
        <v>8.316</v>
      </c>
      <c r="K79" s="5"/>
      <c r="L79" s="7">
        <v>0.06</v>
      </c>
    </row>
    <row r="80" ht="17" spans="1:12">
      <c r="A80" s="11"/>
      <c r="B80" s="8" t="s">
        <v>8</v>
      </c>
      <c r="C80" s="6">
        <f>C77*E80</f>
        <v>15.4242</v>
      </c>
      <c r="D80" s="5"/>
      <c r="E80" s="7">
        <v>0.095</v>
      </c>
      <c r="F80"/>
      <c r="G80"/>
      <c r="H80" s="11"/>
      <c r="I80" s="8" t="s">
        <v>8</v>
      </c>
      <c r="J80" s="6">
        <f>J77*L80</f>
        <v>13.167</v>
      </c>
      <c r="K80" s="5"/>
      <c r="L80" s="7">
        <v>0.095</v>
      </c>
    </row>
    <row r="81" spans="1:12">
      <c r="A81" s="11"/>
      <c r="B81" s="5" t="s">
        <v>9</v>
      </c>
      <c r="C81" s="6">
        <f>((C77-C76)/1.13*0.13-(C79+C80+C84+C82+C83)/1.06*0.06)*1.06</f>
        <v>7.81535012389381</v>
      </c>
      <c r="D81" s="5"/>
      <c r="E81" s="7">
        <f>C81/C77</f>
        <v>0.0481359332587694</v>
      </c>
      <c r="H81" s="11"/>
      <c r="I81" s="5" t="s">
        <v>9</v>
      </c>
      <c r="J81" s="6">
        <f>((J77-J76)/1.13*0.13-(J79+J80+J84+J82+J83)/1.06*0.06)*1.06</f>
        <v>5.66424371681416</v>
      </c>
      <c r="K81" s="5"/>
      <c r="L81" s="7">
        <f>J81/J77</f>
        <v>0.0408675592843735</v>
      </c>
    </row>
    <row r="82" spans="1:12">
      <c r="A82" s="11"/>
      <c r="B82" s="5" t="s">
        <v>10</v>
      </c>
      <c r="C82" s="6">
        <v>5.5</v>
      </c>
      <c r="D82" s="5"/>
      <c r="E82" s="7">
        <f>C82/C77</f>
        <v>0.0338753387533875</v>
      </c>
      <c r="H82" s="11"/>
      <c r="I82" s="5" t="s">
        <v>10</v>
      </c>
      <c r="J82" s="6">
        <v>7</v>
      </c>
      <c r="K82" s="5"/>
      <c r="L82" s="7">
        <f>J82/J77</f>
        <v>0.0505050505050505</v>
      </c>
    </row>
    <row r="83" spans="1:12">
      <c r="A83" s="11"/>
      <c r="B83" s="5" t="s">
        <v>11</v>
      </c>
      <c r="C83" s="6">
        <f>C77*E83</f>
        <v>16.236</v>
      </c>
      <c r="D83" s="5"/>
      <c r="E83" s="7">
        <v>0.1</v>
      </c>
      <c r="F83"/>
      <c r="G83"/>
      <c r="H83" s="11"/>
      <c r="I83" s="5" t="s">
        <v>11</v>
      </c>
      <c r="J83" s="6">
        <f>J77*L83</f>
        <v>6.93</v>
      </c>
      <c r="K83" s="5"/>
      <c r="L83" s="7">
        <v>0.05</v>
      </c>
    </row>
    <row r="84" spans="1:12">
      <c r="A84" s="11"/>
      <c r="B84" s="5" t="s">
        <v>12</v>
      </c>
      <c r="C84" s="6">
        <f>C77*E84</f>
        <v>6.4944</v>
      </c>
      <c r="D84" s="5"/>
      <c r="E84" s="7">
        <v>0.04</v>
      </c>
      <c r="F84"/>
      <c r="G84"/>
      <c r="H84" s="11"/>
      <c r="I84" s="5" t="s">
        <v>12</v>
      </c>
      <c r="J84" s="6">
        <f>J77*L84</f>
        <v>5.544</v>
      </c>
      <c r="K84" s="5"/>
      <c r="L84" s="7">
        <v>0.04</v>
      </c>
    </row>
    <row r="85" spans="1:12">
      <c r="A85" s="11"/>
      <c r="B85" s="5" t="s">
        <v>13</v>
      </c>
      <c r="C85" s="6">
        <v>0</v>
      </c>
      <c r="D85" s="5"/>
      <c r="E85" s="7"/>
      <c r="F85"/>
      <c r="G85"/>
      <c r="H85" s="11"/>
      <c r="I85" s="5" t="s">
        <v>13</v>
      </c>
      <c r="J85" s="6">
        <v>0</v>
      </c>
      <c r="K85" s="5"/>
      <c r="L85" s="7"/>
    </row>
    <row r="86" spans="1:12">
      <c r="A86" s="11"/>
      <c r="B86" s="5" t="s">
        <v>14</v>
      </c>
      <c r="C86" s="6">
        <f>C77-C76-C79-C80-C81-C82-C83-C84</f>
        <v>29.1484498761062</v>
      </c>
      <c r="D86" s="5"/>
      <c r="E86" s="7">
        <f>C86/C77</f>
        <v>0.179529747943497</v>
      </c>
      <c r="H86" s="11"/>
      <c r="I86" s="5" t="s">
        <v>14</v>
      </c>
      <c r="J86" s="6">
        <f>J77-J76-J79-J80-J81-J82-J83-J84</f>
        <v>19.9787562831858</v>
      </c>
      <c r="K86" s="5"/>
      <c r="L86" s="7">
        <f>J86/J77</f>
        <v>0.144146870730056</v>
      </c>
    </row>
    <row r="87" spans="1:12">
      <c r="A87" s="11"/>
      <c r="B87" s="5" t="s">
        <v>15</v>
      </c>
      <c r="C87" s="6">
        <f>C76+C79+C80+C81+C82+C83+C84</f>
        <v>133.211550123894</v>
      </c>
      <c r="D87" s="5"/>
      <c r="E87" s="7"/>
      <c r="F87"/>
      <c r="G87"/>
      <c r="H87" s="11"/>
      <c r="I87" s="5" t="s">
        <v>15</v>
      </c>
      <c r="J87" s="6">
        <f>J76+J79+J80+J81+J82+J83+J84</f>
        <v>118.621243716814</v>
      </c>
      <c r="K87" s="5"/>
      <c r="L87" s="7"/>
    </row>
  </sheetData>
  <mergeCells count="11">
    <mergeCell ref="A2:A13"/>
    <mergeCell ref="A16:A27"/>
    <mergeCell ref="A31:A42"/>
    <mergeCell ref="A46:A57"/>
    <mergeCell ref="A61:A72"/>
    <mergeCell ref="A76:A87"/>
    <mergeCell ref="H16:H27"/>
    <mergeCell ref="H31:H42"/>
    <mergeCell ref="H46:H57"/>
    <mergeCell ref="H61:H72"/>
    <mergeCell ref="H76:H8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A1:L13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yst</dc:creator>
  <cp:lastModifiedBy>urica</cp:lastModifiedBy>
  <dcterms:created xsi:type="dcterms:W3CDTF">2023-05-14T19:15:00Z</dcterms:created>
  <dcterms:modified xsi:type="dcterms:W3CDTF">2026-04-24T18:29:54Z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6B8413153E554D378A8DE413FA808C14_12</vt:lpwstr>
  </property>
  <property fmtid="{D5CDD505-2E9C-101B-9397-08002B2CF9AE}" pid="4" name="CalculationRule">
    <vt:i4>0</vt:i4>
  </property>
</Properties>
</file>